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defaultThemeVersion="124226"/>
  <mc:AlternateContent xmlns:mc="http://schemas.openxmlformats.org/markup-compatibility/2006">
    <mc:Choice Requires="x15">
      <x15ac:absPath xmlns:x15ac="http://schemas.microsoft.com/office/spreadsheetml/2010/11/ac" url="H:\עבודה הלוי דוויק\בעבודה\שראל\חלל - יועץ לסוכנות החלל\"/>
    </mc:Choice>
  </mc:AlternateContent>
  <xr:revisionPtr revIDLastSave="0" documentId="13_ncr:1_{8EDF2B10-9A8D-482C-AA5D-98B497946D74}" xr6:coauthVersionLast="36" xr6:coauthVersionMax="36" xr10:uidLastSave="{00000000-0000-0000-0000-000000000000}"/>
  <bookViews>
    <workbookView xWindow="0" yWindow="0" windowWidth="23040" windowHeight="9132" tabRatio="577" xr2:uid="{00000000-000D-0000-FFFF-FFFF00000000}"/>
  </bookViews>
  <sheets>
    <sheet name="תנאי-סף" sheetId="1" r:id="rId1"/>
    <sheet name="איכות" sheetId="8" r:id="rId2"/>
    <sheet name="הערכת פרויקט" sheetId="13" r:id="rId3"/>
    <sheet name="ריאיון" sheetId="11" r:id="rId4"/>
    <sheet name="מחיר" sheetId="6" r:id="rId5"/>
    <sheet name="סיכום" sheetId="12" r:id="rId6"/>
  </sheets>
  <definedNames>
    <definedName name="_Ref173487267" localSheetId="0">'תנאי-סף'!#REF!</definedName>
    <definedName name="_Ref179538436" localSheetId="0">'תנאי-סף'!#REF!</definedName>
    <definedName name="_Ref263083897" localSheetId="0">'תנאי-סף'!#REF!</definedName>
    <definedName name="_Ref274737718" localSheetId="0">'תנאי-סף'!#REF!</definedName>
    <definedName name="_Ref274737979" localSheetId="0">'תנאי-סף'!#REF!</definedName>
    <definedName name="_Ref295727242" localSheetId="0">'תנאי-סף'!$B$9</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'תנאי-סף'!#REF!</definedName>
    <definedName name="_Ref306772740" localSheetId="0">'תנאי-סף'!#REF!</definedName>
    <definedName name="_Ref316295880" localSheetId="0">'תנאי-סף'!#REF!</definedName>
    <definedName name="_Ref316372399" localSheetId="0">'תנאי-סף'!#REF!</definedName>
    <definedName name="_Ref329872137" localSheetId="0">'תנאי-סף'!#REF!</definedName>
    <definedName name="_Ref373241086" localSheetId="0">'תנאי-סף'!#REF!</definedName>
    <definedName name="_Ref374524676" localSheetId="0">'תנאי-סף'!#REF!</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איכות!$A$1:$I$22</definedName>
    <definedName name="_xlnm.Print_Area" localSheetId="2">'הערכת פרויקט'!$A$1:$H$14</definedName>
    <definedName name="_xlnm.Print_Area" localSheetId="4">מחיר!$A$1:$D$4</definedName>
    <definedName name="_xlnm.Print_Area" localSheetId="5">סיכום!$A$1:$E$7</definedName>
    <definedName name="_xlnm.Print_Area" localSheetId="3">ריאיון!$A$1:$H$9</definedName>
    <definedName name="_xlnm.Print_Area" localSheetId="0">'תנאי-סף'!$A$1:$F$45</definedName>
  </definedNames>
  <calcPr calcId="191029"/>
</workbook>
</file>

<file path=xl/calcChain.xml><?xml version="1.0" encoding="utf-8"?>
<calcChain xmlns="http://schemas.openxmlformats.org/spreadsheetml/2006/main">
  <c r="E8" i="1" l="1" a="1"/>
  <c r="E8" i="1" s="1"/>
  <c r="F8" i="1" a="1"/>
  <c r="F8" i="1" s="1"/>
  <c r="D8" i="1" a="1"/>
  <c r="D8" i="1" s="1"/>
  <c r="G10" i="13" l="1"/>
  <c r="E10" i="13"/>
  <c r="C10" i="13"/>
  <c r="C9" i="13"/>
  <c r="G9" i="11"/>
  <c r="E9" i="11"/>
  <c r="G8" i="11"/>
  <c r="E8" i="11"/>
  <c r="C8" i="11"/>
  <c r="C9" i="11" s="1"/>
  <c r="H7" i="13"/>
  <c r="F7" i="13"/>
  <c r="D7" i="13"/>
  <c r="G9" i="13"/>
  <c r="E9" i="13"/>
  <c r="C1" i="13"/>
  <c r="C2" i="13"/>
  <c r="E1" i="13"/>
  <c r="E2" i="13"/>
  <c r="G2" i="13"/>
  <c r="G1" i="13"/>
  <c r="I17" i="8"/>
  <c r="I16" i="8"/>
  <c r="I15" i="8"/>
  <c r="I14" i="8" s="1"/>
  <c r="I13" i="8" s="1"/>
  <c r="G17" i="8"/>
  <c r="G16" i="8"/>
  <c r="G15" i="8"/>
  <c r="E17" i="8"/>
  <c r="I12" i="8"/>
  <c r="G12" i="8"/>
  <c r="E12" i="8"/>
  <c r="I11" i="8"/>
  <c r="I10" i="8"/>
  <c r="G11" i="8"/>
  <c r="G10" i="8"/>
  <c r="E11" i="8"/>
  <c r="E10" i="8"/>
  <c r="I9" i="8"/>
  <c r="G9" i="8"/>
  <c r="G8" i="8" s="1"/>
  <c r="E9" i="8"/>
  <c r="I7" i="8"/>
  <c r="G7" i="8"/>
  <c r="E7" i="8"/>
  <c r="I6" i="8"/>
  <c r="G6" i="8"/>
  <c r="E6" i="8"/>
  <c r="I5" i="8"/>
  <c r="G5" i="8"/>
  <c r="G4" i="8" s="1"/>
  <c r="E5" i="8"/>
  <c r="C20" i="8"/>
  <c r="E24" i="1" a="1"/>
  <c r="E24" i="1" s="1"/>
  <c r="F24" i="1" a="1"/>
  <c r="F24" i="1" s="1"/>
  <c r="D24" i="1" a="1"/>
  <c r="D24" i="1" s="1"/>
  <c r="E14" i="13" l="1"/>
  <c r="G18" i="8" s="1"/>
  <c r="F20" i="8" s="1"/>
  <c r="D3" i="12" s="1"/>
  <c r="C14" i="13"/>
  <c r="E18" i="8" s="1"/>
  <c r="D20" i="8" s="1"/>
  <c r="C3" i="12" s="1"/>
  <c r="G14" i="13"/>
  <c r="I18" i="8" s="1"/>
  <c r="H20" i="8" s="1"/>
  <c r="E3" i="12" s="1"/>
  <c r="G14" i="8"/>
  <c r="G13" i="8" s="1"/>
  <c r="I8" i="8"/>
  <c r="I4" i="8" s="1"/>
  <c r="E8" i="8"/>
  <c r="E4" i="8" s="1"/>
  <c r="I19" i="8"/>
  <c r="G19" i="8"/>
  <c r="E19" i="8"/>
  <c r="B8" i="11"/>
  <c r="E16" i="8"/>
  <c r="E15" i="8"/>
  <c r="E14" i="8" s="1"/>
  <c r="E13" i="8" s="1"/>
  <c r="E13" i="1" a="1"/>
  <c r="E13" i="1" s="1"/>
  <c r="F13" i="1" a="1"/>
  <c r="F13" i="1" s="1"/>
  <c r="D13" i="1" a="1"/>
  <c r="D13" i="1" s="1"/>
  <c r="E7" i="12" l="1"/>
  <c r="D7" i="12"/>
  <c r="C7" i="12"/>
  <c r="C4" i="6"/>
  <c r="D4" i="6"/>
  <c r="B4" i="6"/>
  <c r="C4" i="12" l="1"/>
  <c r="D4" i="12"/>
  <c r="E4" i="12"/>
  <c r="B2" i="6" l="1"/>
  <c r="H1" i="8"/>
  <c r="F1" i="8"/>
  <c r="D1" i="8"/>
  <c r="C1" i="12"/>
  <c r="D1" i="12"/>
  <c r="E1" i="12"/>
  <c r="C1" i="6"/>
  <c r="D1" i="6"/>
  <c r="B1" i="6"/>
  <c r="H2" i="8" l="1"/>
  <c r="G1" i="11"/>
  <c r="D2" i="8"/>
  <c r="C1" i="11"/>
  <c r="F2" i="8"/>
  <c r="E1" i="11"/>
  <c r="F7" i="1"/>
  <c r="F45" i="1" s="1"/>
  <c r="E7" i="1"/>
  <c r="E45" i="1" s="1"/>
  <c r="D7" i="1"/>
  <c r="D45" i="1" s="1"/>
  <c r="C2" i="6"/>
  <c r="D2" i="6"/>
  <c r="D2" i="12"/>
  <c r="E2" i="12"/>
  <c r="C2" i="12"/>
  <c r="A5" i="12"/>
  <c r="C2" i="11" l="1"/>
  <c r="E2" i="11"/>
  <c r="G2" i="11"/>
  <c r="H21" i="8" l="1"/>
  <c r="F21" i="8"/>
  <c r="H22" i="8"/>
  <c r="F22" i="8"/>
  <c r="D22" i="8"/>
  <c r="D21" i="8"/>
  <c r="C5" i="12" l="1"/>
  <c r="D5" i="12"/>
  <c r="E5" i="12"/>
  <c r="C6" i="12" l="1"/>
  <c r="E6" i="12"/>
  <c r="D6" i="12"/>
</calcChain>
</file>

<file path=xl/sharedStrings.xml><?xml version="1.0" encoding="utf-8"?>
<sst xmlns="http://schemas.openxmlformats.org/spreadsheetml/2006/main" count="204" uniqueCount="162">
  <si>
    <t>מס' סעיף</t>
  </si>
  <si>
    <t>תיאור התנאי</t>
  </si>
  <si>
    <t>מסמכים נדרשים</t>
  </si>
  <si>
    <t>משקל</t>
  </si>
  <si>
    <t>משקל בציון האיכות</t>
  </si>
  <si>
    <t>ציון כולל לפרמטר</t>
  </si>
  <si>
    <t>ציון מחיר מנורמל</t>
  </si>
  <si>
    <t>ציון איכות</t>
  </si>
  <si>
    <t>ציון מחיר</t>
  </si>
  <si>
    <t>סה"כ ציון</t>
  </si>
  <si>
    <t>שקלול ציונים סופיים</t>
  </si>
  <si>
    <t>רכיב</t>
  </si>
  <si>
    <t>נימוק/ציון גלם</t>
  </si>
  <si>
    <t>טלפון:</t>
  </si>
  <si>
    <t>נימוק / ציון גלם</t>
  </si>
  <si>
    <t>מס' סעיף:</t>
  </si>
  <si>
    <t>קריטריון:</t>
  </si>
  <si>
    <t>מס"ד:</t>
  </si>
  <si>
    <t>שם המציע:</t>
  </si>
  <si>
    <t>ח.פ.</t>
  </si>
  <si>
    <t>נימוק</t>
  </si>
  <si>
    <t xml:space="preserve">סה"כ ציון איכות </t>
  </si>
  <si>
    <t>איש קשר לצורך המכרז:</t>
  </si>
  <si>
    <t>הצעות למכרז תוגשנה בשפה העברית. כמו כן כל הנספחים, מכתבי המלצה, אישורים, תעודות וכל פרט הנדרש במכרז יוצגו אך ורק בשפה העברית.</t>
  </si>
  <si>
    <r>
      <t xml:space="preserve">מעבר סף איכות </t>
    </r>
    <r>
      <rPr>
        <b/>
        <u/>
        <sz val="12"/>
        <rFont val="David"/>
        <family val="2"/>
        <charset val="177"/>
      </rPr>
      <t>כולל</t>
    </r>
  </si>
  <si>
    <r>
      <t xml:space="preserve">מעבר סף איכות </t>
    </r>
    <r>
      <rPr>
        <b/>
        <u/>
        <sz val="12"/>
        <rFont val="David"/>
        <family val="2"/>
        <charset val="177"/>
      </rPr>
      <t>תחתון</t>
    </r>
  </si>
  <si>
    <t>ניקוד איכות</t>
  </si>
  <si>
    <t>כתובת דוא"ל:</t>
  </si>
  <si>
    <t>6</t>
  </si>
  <si>
    <t>תנאי סף</t>
  </si>
  <si>
    <t>6.1</t>
  </si>
  <si>
    <t>6.2</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</si>
  <si>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</si>
  <si>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7.2</t>
  </si>
  <si>
    <t>אם המציע הוא תאגיד, יצורף בנוסף אישור עו"ד או רו"ח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</si>
  <si>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</si>
  <si>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הצעה שלמה?</t>
  </si>
  <si>
    <t>דירוג מציעים</t>
  </si>
  <si>
    <t>ריאיון</t>
  </si>
  <si>
    <t>סה"כ</t>
  </si>
  <si>
    <t>10.6.3</t>
  </si>
  <si>
    <t>ראה לשונית ראיון</t>
  </si>
  <si>
    <t>עסק בשליטת אישה?</t>
  </si>
  <si>
    <t>טופס כתב הצעה, המצורף כחלק ב' למסמכי המכרז כשהוא חתום על-ידי נושא משרה המוסמך לחייב את המציע ומאושר על ידי עו"ד כנדרש</t>
  </si>
  <si>
    <t>על המציע לצרף בסופו של נספח ב'2 מסמך בשפה העברית המתאר את פרופיל המציע. המציע יפרט את ניסיונו, ואם הוא תאגיד –את ניסיונו של היועץ מטעמו. על המציע לצרף קורות חיים בהם יפורטו הניסיון המקצועי, תעודות המעידות על השכלה ותעודות המעידות על הסמכה</t>
  </si>
  <si>
    <t>תצהיר בדבר היעדר הרשעות לפי חוק עובדים זרים וחוק שכר מינימום חתום ע"י עו"ד (נספח ב'3)</t>
  </si>
  <si>
    <t>התחייבות ואישור המציע לקיום החקיקה בתחום העסקת עובדים חתומה ע"י עו"ד (נספח ב'4)</t>
  </si>
  <si>
    <t>הצהרה על שימוש בתוכנות מקוריות חתומה ע"י עו"ד/רו"ח (נספח ב'5)</t>
  </si>
  <si>
    <r>
      <t xml:space="preserve">נספח הצעת המחיר חתום (נספח ב'6). מובהר כי הצעת המחיר תמולא ותחתם ע"י מורשה החתימה מטעם המציע ותצורף </t>
    </r>
    <r>
      <rPr>
        <u/>
        <sz val="12"/>
        <color theme="1"/>
        <rFont val="David"/>
        <family val="2"/>
      </rPr>
      <t>במעטפה סגורה ונפרדת</t>
    </r>
  </si>
  <si>
    <t>נספח ב'7 למסמכי המכרז – יצורף מסומן ע"י המציע ברובריקות המתאימות, לפי האישורים והנספחים אותם צירף המציע להצעתו</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</si>
  <si>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 למען הסר כל ספק, מובהר, כי המציע לא יהיה רשאי להכניס כל שינוי או תיקון להסכם, מלבד מילוי הפרטים כאמור בסעיף זה לעיל</t>
  </si>
  <si>
    <r>
      <t>כל מסמכי המכרז (</t>
    </r>
    <r>
      <rPr>
        <b/>
        <sz val="12"/>
        <color theme="1"/>
        <rFont val="David"/>
        <family val="2"/>
      </rPr>
      <t>לרבות מכתבי ההבהרה שישלח המשרד למציעים</t>
    </r>
    <r>
      <rPr>
        <sz val="12"/>
        <color theme="1"/>
        <rFont val="David"/>
        <family val="2"/>
      </rPr>
      <t>). יש לחתום על כל מסמכי המכרז והחוזה בראשי תיבות בתחתית כל עמוד כהוכחה לקריאת המסמכים והבנתם</t>
    </r>
  </si>
  <si>
    <r>
      <t xml:space="preserve">מחיר
</t>
    </r>
    <r>
      <rPr>
        <sz val="12"/>
        <color theme="1"/>
        <rFont val="David"/>
        <family val="2"/>
      </rPr>
      <t>(יש להזין את אחוז ההנחה האחיד שהוצע)</t>
    </r>
  </si>
  <si>
    <t>אחוז הנחה אחיד מוצע</t>
  </si>
  <si>
    <t>תנאי סף מנהליים (למציע)</t>
  </si>
  <si>
    <t>6.1.1</t>
  </si>
  <si>
    <t>תנאי סף מקצועיים (ליועץ)</t>
  </si>
  <si>
    <t>6.2.1</t>
  </si>
  <si>
    <t>היועץ המוצע הינו בעל תואר אקדמי ראשון לפחות</t>
  </si>
  <si>
    <t>6.2.2</t>
  </si>
  <si>
    <t>היועץ המוצע שולט בשפה העברית ברמת שפת אם ובעל יכולת הבנה והתבטאות טובה בכתב ובעל פה בשפה האנגלית</t>
  </si>
  <si>
    <t>6.2.3</t>
  </si>
  <si>
    <t>היועץ המוצע הינו בעל ניסיון תעסוקתי מצטבר של חמש שנים לפחות, במהלך עשר השנים האחרונות, בניהול בפועל של תכניות / פרויקטים חינוכיים / חברתיים באחד או יותר מהתחומים הבאים:</t>
  </si>
  <si>
    <t>6.2.3.1</t>
  </si>
  <si>
    <t>6.2.3.2</t>
  </si>
  <si>
    <t>6.2.3.3</t>
  </si>
  <si>
    <t>הפעלת תכניות חינוכיות / חברתיות מתמשכות (מינימום 8 מפגשים בשנה) כאשר מספר המשתתפים בפועל בתכניות / פרויקטים עומד על 200 איש לכל הפחות בכל שנה</t>
  </si>
  <si>
    <t>הנגשה של תחום תוכן הפועל באופן פיזי במינימום 4 מקומות שונים ברחבי הארץ הפתוח לציבור הרחב ושמספר המשתתפים / נחשפים בו עומד על 1,000 לכל הפחות בכל שנה</t>
  </si>
  <si>
    <t>פיתוח תוכן שעיקרו הנגשת ידע מדעי: תכני לימוד לשימוש בבתי הספר אשר הופצו ברמה הארצית / מדיה דיגיטלית שהופצה בערוצי תקשורת ארציים / תוכן אחר שתפוצתו עלתה על 5,000 נחשפים בשנה לכל הפחות</t>
  </si>
  <si>
    <t>6.2.4</t>
  </si>
  <si>
    <t>היועץ המוצע הינו בעל ניסיון במהלך עשר השנים האחרונות באחד או יותר מהנושאים הבאים</t>
  </si>
  <si>
    <t>6.2.4.1</t>
  </si>
  <si>
    <t>בעל ניסיון של שנתיים לפחות בניהול / הפעלת פרויקטים שבמרכזם שיתופי פעולה עם משרדי ממשלה</t>
  </si>
  <si>
    <t>6.2.4.2</t>
  </si>
  <si>
    <t>6.2.4.3</t>
  </si>
  <si>
    <t>בעל ניסיון של שנה לפחות בניהול תהליכי רכש, תכנון ובקרה במגזר הציבורי</t>
  </si>
  <si>
    <t>7</t>
  </si>
  <si>
    <t>7.1</t>
  </si>
  <si>
    <t>חוברת הצעה מלאה וחתומה כנדרש בסעיף 8 להלן</t>
  </si>
  <si>
    <t>7.3</t>
  </si>
  <si>
    <t>לצורך הוכחת עמידתו בתנאי הסף המפורט בסעיף ‎6.2 לעיל על המציע לפרט את ניסיונו המצטבר של היועץ המוצע בעבודה במוזיאון מוכר, על פי חוק המוזיאונים, התשמ"ג - 1983, ו/או בייעוץ בתחום המוזיאלי וכן יפרט את השכלתו הרלוונטית של היועץ המוצע. הפרטים יסופקו בהתאם לנדרש בנספח ב'2 למסמכי המכרז</t>
  </si>
  <si>
    <t>7.4</t>
  </si>
  <si>
    <t>7.5</t>
  </si>
  <si>
    <t>7.6</t>
  </si>
  <si>
    <t>7.7</t>
  </si>
  <si>
    <t>7.8</t>
  </si>
  <si>
    <t>7.9</t>
  </si>
  <si>
    <t>7.10</t>
  </si>
  <si>
    <t>7.11</t>
  </si>
  <si>
    <t>רשימת הפרטים בהצעת המציע, שהמציע מעוניין שיהיו חסויים במידה והוא יזכה, על פי האמור בסעיף 14 לפרק זה</t>
  </si>
  <si>
    <t>7.12</t>
  </si>
  <si>
    <t>7.13</t>
  </si>
  <si>
    <t>8.2</t>
  </si>
  <si>
    <t>8.3</t>
  </si>
  <si>
    <t>ההצעה תוגש ב־3 עותקים קשיחים (מודפסים) ועותק אחד דיגיטלי (בפורמט pdf או docx על גבי החסן נייד cd או dok)</t>
  </si>
  <si>
    <t>10.6.1</t>
  </si>
  <si>
    <t>10.6.1.1</t>
  </si>
  <si>
    <t>10.6.1.2</t>
  </si>
  <si>
    <t>10.6.1.3</t>
  </si>
  <si>
    <t>10.6.1.4</t>
  </si>
  <si>
    <t>10.6.1.5</t>
  </si>
  <si>
    <t>10.6.2</t>
  </si>
  <si>
    <t>לפי הפירוט בסעיפים הבאים</t>
  </si>
  <si>
    <t>10.6.2.2</t>
  </si>
  <si>
    <t>ציון לסעיף הראיון</t>
  </si>
  <si>
    <t>ציון
יש להזין מספר בין 0 ל-10
ניתן להזין שבר עשרוני</t>
  </si>
  <si>
    <t>6.1.2</t>
  </si>
  <si>
    <t>6.1.3</t>
  </si>
  <si>
    <t>6.1.4</t>
  </si>
  <si>
    <t>אם המציע הוא תאגיד - במועד הגשת ההצעה המציע אינו בעל חובות אגרה שנתית לרשות התאגידים בגין שנת 2019 או מוקדם מכך. כמו כן, המציע אינו מוגדר כ"חברה מפרת חוק" ולא נשלחה אליו התראה לפני רישום כ"חברה מפרת חוק" כאמור בסעיף 362א' לחוק החברות, התשנ"ט 1999</t>
  </si>
  <si>
    <t>המציע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</si>
  <si>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המציע הינו גוף משפטי מאוגד הרשום ברשם רשמי בישראל ו/או עוסק מורשה</t>
  </si>
  <si>
    <r>
      <t>בעל ניסיון של שנה בכתיבת בקשות תמיכה / בקשות למענקי מחקר / הצעות במכרזים וכדומה שפורסמו על ידי משרדי ממשלה
לעניין סעיף זה בלבד, "</t>
    </r>
    <r>
      <rPr>
        <b/>
        <sz val="12"/>
        <color theme="1"/>
        <rFont val="David"/>
        <family val="2"/>
      </rPr>
      <t>ניסיון של שנה</t>
    </r>
    <r>
      <rPr>
        <sz val="12"/>
        <color theme="1"/>
        <rFont val="David"/>
        <family val="2"/>
      </rPr>
      <t>" – שנה בה כתב לפחות שלוש (3) בקשות ו/או הצעות כנדרש בסעיף זה.</t>
    </r>
  </si>
  <si>
    <t>אישורים לפי חוק עסקאות גופים ציבוריים, בדבר ניהול פנקסי חשבונות ורשומות, כשהוא תקף, להוכחת העמידה בתנאי הסף שבסעיף ‎6.1.2 לעיל</t>
  </si>
  <si>
    <t>לצורך הוכחת עמידה בתנאי הסף שבסעיף ‎6.1.3 לעיל, המציע יציג נסח חברה/שותפות עדכני מרשות התאגידים</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</si>
  <si>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‎6.1.1 לעיל. </t>
  </si>
  <si>
    <t>אם המציע הוא עמותה, עליו להעביר בנוסף לכך אישור ניהול תקין מטעם רשם העמותות, תקף למועד הגשת ההצעה</t>
  </si>
  <si>
    <t>7.14</t>
  </si>
  <si>
    <t>7.15</t>
  </si>
  <si>
    <t>7.16</t>
  </si>
  <si>
    <r>
      <t xml:space="preserve">ניסיון נוסף הרלוונטי לתפקיד
</t>
    </r>
    <r>
      <rPr>
        <sz val="12"/>
        <rFont val="David"/>
        <family val="2"/>
      </rPr>
      <t>ייבדק נסיון היועץ המוצע מעבר למפורט בסעיף ‎6.2 הניקוד יינתן באופן הבא:</t>
    </r>
  </si>
  <si>
    <r>
      <t xml:space="preserve">נסיון היועץ מעבר לאמור בסעיף ‎6.2
</t>
    </r>
    <r>
      <rPr>
        <sz val="12"/>
        <rFont val="David"/>
        <family val="2"/>
      </rPr>
      <t>ייבדק נסיון היועץ המוצע במהלך עשר השנים האחרונות על פי המפורט בסעיף ‎6.2 הניקוד יינתן באופן הבא:</t>
    </r>
  </si>
  <si>
    <t>עבור כל שנת ניסיון מעבר לדרישות הסף בסעיף ‎6.2.3 (חמש שנים לפחות) תינתן נקודה 1 ועד למקסימום של 5 נק'.</t>
  </si>
  <si>
    <r>
      <t xml:space="preserve">יש לציין מספר שנים </t>
    </r>
    <r>
      <rPr>
        <b/>
        <sz val="12"/>
        <rFont val="David"/>
        <family val="2"/>
      </rPr>
      <t>שלמות</t>
    </r>
    <r>
      <rPr>
        <b/>
        <sz val="12"/>
        <rFont val="David"/>
        <family val="2"/>
        <charset val="177"/>
      </rPr>
      <t xml:space="preserve"> כולל השנים שנספרו לעניין תנאי הסף</t>
    </r>
  </si>
  <si>
    <t>עבור הפעלת תוכניות חינוכיות/חברתית העונות על הדרישות המפורטות בסעיף ‎6.2.3.1 (החל בתוכנית הראשונה) אשר בהם פעל המציע בשיתוף פעולה שכלל עבודה עם גורמים מ־ 2 לפחות מהמגזרים הבאים יחד:
א.	מגזר ציבורי;
ב.	מגזר שלישי;
ג.	מגזר פרטי (כולל חברות מסחריות);
ינתנו 3 נק' לכל תוכנית ועד למקסימום של 6 נק'.</t>
  </si>
  <si>
    <t>עבור כל שנת ניסיון (החל בשנה הראשונה) בביצוע פעילות להנגשת תחומי ידע העונה על הדרישות המפורטות בסעיף ‎6.2.3.2 (הנגשה של תחום תוכן בפעילות המועברת באופן פיזי במינימום 4 מקומות שונים ברחבי הארץ הפתוח לציבור הרחב ושמספר המשתתפים / נחשפים בו עומד על 1,000 לכל הפחות בכל שנה) ואשר תחום התוכן היה אחד הבאים:
א.	תחום החלל;
ב.	תחום המדעים המדוייקים;
ג.	תחום הטכנולוגיה;
ד.	תחום המתמטיקה;
ה.	תחום הגיאוגרפיה;
יינתנו 2 נק' עבור כל שנת ניסיון ועד למקסימום של 6 נק'.</t>
  </si>
  <si>
    <t>עבור כל פרוייקט פיתוח (החל בפרוייקט הראשון) העונה על הדרישות המפורטות בסעיף ‎6.2.3.3 (פרוייקט פיתוח שעיקרו הנגשת ידע מדעי: תכני לימוד לשימוש בבתי הספר אשר הופצו ברמה הארצית / מדיה דיגיטלית שהופצה בערוצי תקשורת ארציים / תוכן אחר שתפוצתו עלתה על 5,000 נחשפים בשנה לכל הפחות), יינתן ניקוד לפי המפתח הבא:</t>
  </si>
  <si>
    <t>ייבחנו כלל הפרוייקטים העונים בדרישות והניקוד המקסימלי שיינתן במסגרת אמת מידה זו הינו 6 נק'.</t>
  </si>
  <si>
    <t>פרוייקט שתפוצתו הייתה 10,000 – 15,000 נחשפים בשנה יקבל נקודה 1;</t>
  </si>
  <si>
    <t>פרוייקט שתפוצתו הייתה 15,001 – 20,000 נחשפים בשנה יקבל 2 נק';</t>
  </si>
  <si>
    <t xml:space="preserve">על כל שנת ניסיון העולה לכדי נסיון כאמור בסעיף ‎6.2.4.1 מעבר לדרישות סעיף ‎6.2.4.1 (שנתיים לפחות) אשר כללה ניהול / הפעלת פרויקטים שבמרכזם שיתופי פעולה עם משרדי ממשלה, ינתנו 3 נק' ועד למקסימום של 9 נק'. </t>
  </si>
  <si>
    <t>עבור כל שנה במהלך עשר השנים האחרונות בה עיקר עיסוקו (בהיקף של חצי משרה לפחות או מקבילה ככל שהיועץ המוצע לא עבד כשכיר) של היועץ המוצע היה באחד התחומים המנויים להלן:</t>
  </si>
  <si>
    <t>יינתנו 3 נק' ועד למקסימום של 6 נק'.</t>
  </si>
  <si>
    <t>פיתוח של מבחני בקרה והערכה;</t>
  </si>
  <si>
    <t>ייעוץ ארגוני;</t>
  </si>
  <si>
    <t>יש לציין מספר שנים שלמות</t>
  </si>
  <si>
    <t>פרוייקט שתפוצתו הייתה מעל 20,001 נחשפים בשנה יקבל 3 נק'.</t>
  </si>
  <si>
    <t>כתיבת מכרזים וליווי התקשרויות;</t>
  </si>
  <si>
    <t>ראה לשונית הערכת פרויקט</t>
  </si>
  <si>
    <r>
      <t xml:space="preserve">הערכה של פרויקט או תכנית אותם ניהל המציע
</t>
    </r>
    <r>
      <rPr>
        <sz val="12"/>
        <rFont val="David"/>
        <family val="2"/>
      </rPr>
      <t>המציע יציין בנספח ב'2 פרויקט אחד מבין הפרוייקטים שהוצגו במסגרת המענה לסעיף ‎6.2.3, המשרד יבצע הערכה של אותו פרויקט ויינתן ניקוד לאותו פרוייקט.</t>
    </r>
  </si>
  <si>
    <t>10.6.4</t>
  </si>
  <si>
    <t>הערכה של פרויקט או תכנית אותם ניהל היועץ המוצע</t>
  </si>
  <si>
    <t>ניקוד מקסימאלי</t>
  </si>
  <si>
    <t>מחושב אוטומטית באופן יחסי</t>
  </si>
  <si>
    <t>שם הפרוייקט הנבחן:</t>
  </si>
  <si>
    <t>מספר שותפים:</t>
  </si>
  <si>
    <t>תאריך תחילה</t>
  </si>
  <si>
    <t>תאריך סיום</t>
  </si>
  <si>
    <t xml:space="preserve">משך הפרוייקט </t>
  </si>
  <si>
    <t>מספר שותפים</t>
  </si>
  <si>
    <t>המשכיות הפרויקט</t>
  </si>
  <si>
    <t>מנגנון הערכה ומדידה שהוגדר עבור הפרוייקט וכן עמידה ביעדי הפרויקט בפועל לאור המנגנון</t>
  </si>
  <si>
    <t>שימוש בכלים / אמצעים טכנולוגיים / חדשניים</t>
  </si>
  <si>
    <t>האימפקט של הפרויקט</t>
  </si>
  <si>
    <t>ציון לסעיף ההערכה של פרויקט או תכנית אותם ניהל היועץ המוצע</t>
  </si>
  <si>
    <t>ציון
יש להזין מספר בין 0 לניקוד המקסימאלי
ניתן להזין שבר עשרוני</t>
  </si>
  <si>
    <t>לשם חישוב</t>
  </si>
  <si>
    <t>ראיון</t>
  </si>
  <si>
    <t>היכרות עם תחומי פעילות הסוכנות, והצגת תפיסת התפקיד אליו מיועד המכרז ומטרות מרכזיות בו (לרבות דוגמאות, רעיונות יוזמות מוצעותו, דוגמאות להתמודדות עם אתגרים דומים בתפקידים קודמים)</t>
  </si>
  <si>
    <t>ניסיון והיכרות עם פעילות משרדי הממשלה, בניית תכניות עבודה, ניהול התקשרויות מול ועם המגזר הציבורי</t>
  </si>
  <si>
    <t>הערכת כישורי המועמד בקידום קשרי קהילה וחשיפה לתחומי החלל על בסיס ניסיון העבר וכן, רעיונות ויוזמות  מוצעות</t>
  </si>
  <si>
    <t>ניסיון המציע בניהול תכניות חינוכיות / חברתיות: התרשמות מאיכות הפרויקטים והיקפם ומידת הרלוונטיות לתפקיד המיועד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</si>
</sst>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Arial"/>
      <family val="2"/>
      <charset val="177"/>
      <scheme val="minor"/>
    </font>
    <font>
      <sz val="11"/>
      <color theme="1"/>
      <name val="David"/>
      <family val="2"/>
      <charset val="177"/>
    </font>
    <font>
      <b/>
      <sz val="12"/>
      <color theme="1"/>
      <name val="David"/>
      <family val="2"/>
      <charset val="177"/>
    </font>
    <font>
      <b/>
      <sz val="11"/>
      <color theme="1"/>
      <name val="David"/>
      <family val="2"/>
      <charset val="177"/>
    </font>
    <font>
      <sz val="11"/>
      <color theme="1"/>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b/>
      <sz val="12"/>
      <name val="David"/>
      <family val="2"/>
      <charset val="177"/>
    </font>
    <font>
      <sz val="11"/>
      <name val="David"/>
      <family val="2"/>
      <charset val="177"/>
    </font>
    <font>
      <b/>
      <sz val="16"/>
      <color theme="1"/>
      <name val="David"/>
      <family val="2"/>
      <charset val="177"/>
    </font>
    <font>
      <sz val="12"/>
      <color theme="1"/>
      <name val="David"/>
      <family val="2"/>
    </font>
    <font>
      <sz val="12"/>
      <name val="David"/>
      <family val="2"/>
    </font>
    <font>
      <sz val="12"/>
      <color theme="1"/>
      <name val="Arial"/>
      <family val="2"/>
      <charset val="177"/>
      <scheme val="minor"/>
    </font>
    <font>
      <sz val="12"/>
      <name val="David"/>
      <family val="2"/>
      <charset val="177"/>
    </font>
    <font>
      <b/>
      <u/>
      <sz val="12"/>
      <name val="David"/>
      <family val="2"/>
      <charset val="177"/>
    </font>
    <font>
      <b/>
      <sz val="12"/>
      <color theme="1"/>
      <name val="Arial"/>
      <family val="2"/>
      <charset val="177"/>
      <scheme val="minor"/>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Arial"/>
      <family val="2"/>
      <scheme val="minor"/>
    </font>
    <font>
      <u/>
      <sz val="11"/>
      <color theme="10"/>
      <name val="Arial"/>
      <family val="2"/>
      <charset val="177"/>
      <scheme val="minor"/>
    </font>
    <font>
      <u/>
      <sz val="12"/>
      <color theme="1"/>
      <name val="David"/>
      <family val="2"/>
    </font>
    <font>
      <b/>
      <sz val="12"/>
      <name val="David"/>
      <family val="2"/>
    </font>
    <font>
      <b/>
      <sz val="14"/>
      <color theme="1"/>
      <name val="David"/>
      <family val="2"/>
      <charset val="177"/>
    </font>
  </fonts>
  <fills count="23">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rgb="FFFFFF00"/>
        <bgColor indexed="64"/>
      </patternFill>
    </fill>
  </fills>
  <borders count="5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9" fontId="4" fillId="0" borderId="0" applyFont="0" applyFill="0" applyBorder="0" applyAlignment="0" applyProtection="0"/>
    <xf numFmtId="0" fontId="24" fillId="0" borderId="0" applyNumberFormat="0" applyFill="0" applyBorder="0" applyAlignment="0" applyProtection="0"/>
  </cellStyleXfs>
  <cellXfs count="174">
    <xf numFmtId="0" fontId="0" fillId="0" borderId="0" xfId="0"/>
    <xf numFmtId="0" fontId="0" fillId="0" borderId="11" xfId="0" applyBorder="1" applyAlignment="1">
      <alignment horizontal="center" vertical="center"/>
    </xf>
    <xf numFmtId="0" fontId="0" fillId="0" borderId="0" xfId="0" applyProtection="1"/>
    <xf numFmtId="0" fontId="5" fillId="10" borderId="16" xfId="0" applyFont="1" applyFill="1" applyBorder="1" applyAlignment="1" applyProtection="1">
      <alignment horizontal="center"/>
    </xf>
    <xf numFmtId="0" fontId="5" fillId="10" borderId="24" xfId="0" applyFont="1" applyFill="1" applyBorder="1" applyProtection="1"/>
    <xf numFmtId="0" fontId="3" fillId="10" borderId="25" xfId="0" applyFont="1" applyFill="1" applyBorder="1" applyAlignment="1" applyProtection="1">
      <alignment horizontal="center" vertical="center" wrapText="1"/>
    </xf>
    <xf numFmtId="2" fontId="6" fillId="11" borderId="19" xfId="0" applyNumberFormat="1" applyFont="1" applyFill="1" applyBorder="1" applyAlignment="1" applyProtection="1">
      <alignment horizontal="center" vertical="center"/>
    </xf>
    <xf numFmtId="9" fontId="7" fillId="9" borderId="11" xfId="0" applyNumberFormat="1" applyFont="1" applyFill="1" applyBorder="1" applyAlignment="1" applyProtection="1">
      <alignment horizontal="center" vertical="center"/>
    </xf>
    <xf numFmtId="0" fontId="7" fillId="9" borderId="21" xfId="0" applyFont="1" applyFill="1" applyBorder="1" applyAlignment="1" applyProtection="1">
      <alignment vertical="center"/>
    </xf>
    <xf numFmtId="2" fontId="7" fillId="9" borderId="19" xfId="0" applyNumberFormat="1" applyFont="1" applyFill="1" applyBorder="1" applyAlignment="1" applyProtection="1">
      <alignment horizontal="center" vertical="center"/>
    </xf>
    <xf numFmtId="9" fontId="0" fillId="11" borderId="11" xfId="0" applyNumberFormat="1" applyFill="1" applyBorder="1" applyAlignment="1" applyProtection="1">
      <alignment horizontal="center" vertical="center"/>
    </xf>
    <xf numFmtId="0" fontId="6" fillId="11" borderId="21" xfId="0" applyFont="1" applyFill="1" applyBorder="1" applyAlignment="1" applyProtection="1">
      <alignment vertical="center"/>
    </xf>
    <xf numFmtId="0" fontId="13" fillId="0" borderId="0" xfId="0" applyFont="1" applyBorder="1"/>
    <xf numFmtId="0" fontId="13" fillId="0" borderId="0" xfId="0" applyFont="1"/>
    <xf numFmtId="0" fontId="13" fillId="0" borderId="26" xfId="0" applyFont="1" applyBorder="1"/>
    <xf numFmtId="0" fontId="0" fillId="0" borderId="0" xfId="0" applyAlignment="1" applyProtection="1">
      <alignment vertical="top"/>
      <protection hidden="1"/>
    </xf>
    <xf numFmtId="0" fontId="0" fillId="3" borderId="0" xfId="0" applyFill="1" applyAlignment="1" applyProtection="1">
      <alignment vertical="top"/>
      <protection hidden="1"/>
    </xf>
    <xf numFmtId="0" fontId="0" fillId="3"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35" xfId="0" applyBorder="1" applyAlignment="1" applyProtection="1">
      <alignment vertical="top"/>
      <protection hidden="1"/>
    </xf>
    <xf numFmtId="0" fontId="0" fillId="3" borderId="0" xfId="0" applyFill="1" applyAlignment="1" applyProtection="1">
      <alignment vertical="top" wrapText="1"/>
      <protection hidden="1"/>
    </xf>
    <xf numFmtId="49" fontId="20" fillId="0" borderId="3" xfId="0" applyNumberFormat="1" applyFont="1" applyFill="1" applyBorder="1" applyAlignment="1" applyProtection="1">
      <alignment horizontal="center" vertical="top" wrapText="1" readingOrder="2"/>
      <protection hidden="1"/>
    </xf>
    <xf numFmtId="49" fontId="12" fillId="0" borderId="3" xfId="0" applyNumberFormat="1" applyFont="1" applyFill="1" applyBorder="1" applyAlignment="1">
      <alignment horizontal="center" vertical="top" wrapText="1"/>
    </xf>
    <xf numFmtId="49" fontId="19" fillId="20" borderId="34" xfId="0" applyNumberFormat="1" applyFont="1" applyFill="1" applyBorder="1" applyAlignment="1" applyProtection="1">
      <alignment horizontal="center" vertical="top"/>
      <protection hidden="1"/>
    </xf>
    <xf numFmtId="49" fontId="22" fillId="21" borderId="15" xfId="0" applyNumberFormat="1" applyFont="1" applyFill="1" applyBorder="1" applyAlignment="1" applyProtection="1">
      <alignment horizontal="center" vertical="top" wrapText="1"/>
      <protection hidden="1"/>
    </xf>
    <xf numFmtId="49" fontId="18" fillId="21" borderId="11" xfId="0" applyNumberFormat="1" applyFont="1" applyFill="1" applyBorder="1" applyAlignment="1" applyProtection="1">
      <alignment horizontal="center" vertical="top" wrapText="1" readingOrder="2"/>
      <protection hidden="1"/>
    </xf>
    <xf numFmtId="49" fontId="18" fillId="6" borderId="11" xfId="0" applyNumberFormat="1" applyFont="1" applyFill="1" applyBorder="1" applyAlignment="1" applyProtection="1">
      <alignment horizontal="center" vertical="top" wrapText="1" readingOrder="2"/>
      <protection hidden="1"/>
    </xf>
    <xf numFmtId="49" fontId="18" fillId="16" borderId="11" xfId="0" applyNumberFormat="1" applyFont="1" applyFill="1" applyBorder="1" applyAlignment="1" applyProtection="1">
      <alignment horizontal="center" vertical="top" readingOrder="2"/>
      <protection hidden="1"/>
    </xf>
    <xf numFmtId="0" fontId="22" fillId="0" borderId="8" xfId="0" applyNumberFormat="1" applyFont="1" applyFill="1" applyBorder="1" applyAlignment="1" applyProtection="1">
      <alignment horizontal="center" vertical="top" wrapText="1"/>
      <protection hidden="1"/>
    </xf>
    <xf numFmtId="0" fontId="18" fillId="10" borderId="19" xfId="0" applyFont="1" applyFill="1" applyBorder="1" applyAlignment="1" applyProtection="1">
      <alignment horizontal="center" vertical="center" wrapText="1"/>
    </xf>
    <xf numFmtId="0" fontId="11" fillId="0" borderId="0" xfId="0" applyFont="1" applyAlignment="1" applyProtection="1">
      <alignment wrapText="1"/>
    </xf>
    <xf numFmtId="0" fontId="18" fillId="5" borderId="9" xfId="0" applyFont="1" applyFill="1" applyBorder="1" applyAlignment="1" applyProtection="1">
      <alignment vertical="center" wrapText="1"/>
    </xf>
    <xf numFmtId="0" fontId="18" fillId="8" borderId="2" xfId="0" applyFont="1" applyFill="1" applyBorder="1" applyAlignment="1" applyProtection="1">
      <alignment vertical="center" wrapText="1"/>
    </xf>
    <xf numFmtId="2" fontId="18" fillId="8" borderId="22" xfId="0" applyNumberFormat="1" applyFont="1" applyFill="1" applyBorder="1" applyAlignment="1" applyProtection="1">
      <alignment horizontal="center" vertical="center" wrapText="1"/>
    </xf>
    <xf numFmtId="0" fontId="0" fillId="4" borderId="21" xfId="0" applyFill="1" applyBorder="1" applyAlignment="1">
      <alignment horizontal="center" vertical="center" wrapText="1"/>
    </xf>
    <xf numFmtId="0" fontId="0" fillId="0" borderId="0" xfId="0" applyBorder="1"/>
    <xf numFmtId="0" fontId="1" fillId="0" borderId="21" xfId="0" applyFont="1" applyBorder="1" applyAlignment="1">
      <alignment horizontal="center" vertical="center" wrapText="1"/>
    </xf>
    <xf numFmtId="0" fontId="3" fillId="15" borderId="11" xfId="0" applyFont="1" applyFill="1" applyBorder="1" applyAlignment="1">
      <alignment horizontal="right" vertical="top" wrapText="1"/>
    </xf>
    <xf numFmtId="0" fontId="2" fillId="7" borderId="39" xfId="0" applyFont="1" applyFill="1" applyBorder="1" applyAlignment="1" applyProtection="1">
      <alignment horizontal="center" vertical="center" wrapText="1"/>
      <protection hidden="1"/>
    </xf>
    <xf numFmtId="0" fontId="2" fillId="7" borderId="30" xfId="0" applyFont="1" applyFill="1" applyBorder="1" applyAlignment="1" applyProtection="1">
      <alignment horizontal="center" vertical="center" wrapText="1"/>
      <protection hidden="1"/>
    </xf>
    <xf numFmtId="0" fontId="3" fillId="15" borderId="15" xfId="0" applyFont="1" applyFill="1" applyBorder="1" applyAlignment="1">
      <alignment horizontal="right" vertical="center" wrapText="1"/>
    </xf>
    <xf numFmtId="9" fontId="9" fillId="2" borderId="18" xfId="1" applyFont="1" applyFill="1" applyBorder="1" applyAlignment="1" applyProtection="1">
      <alignment horizontal="center" vertical="center" wrapText="1" readingOrder="2"/>
      <protection hidden="1"/>
    </xf>
    <xf numFmtId="9" fontId="9" fillId="2" borderId="21" xfId="1" applyFont="1" applyFill="1" applyBorder="1" applyAlignment="1" applyProtection="1">
      <alignment horizontal="center" vertical="center" wrapText="1" readingOrder="2"/>
      <protection hidden="1"/>
    </xf>
    <xf numFmtId="0" fontId="8" fillId="7" borderId="20" xfId="0" applyFont="1" applyFill="1" applyBorder="1" applyAlignment="1" applyProtection="1">
      <alignment vertical="center" wrapText="1" readingOrder="2"/>
      <protection hidden="1"/>
    </xf>
    <xf numFmtId="0" fontId="8" fillId="13" borderId="20" xfId="0" applyFont="1" applyFill="1" applyBorder="1" applyAlignment="1" applyProtection="1">
      <alignment vertical="center" wrapText="1" readingOrder="2"/>
      <protection hidden="1"/>
    </xf>
    <xf numFmtId="0" fontId="8" fillId="16" borderId="20" xfId="0" applyFont="1" applyFill="1" applyBorder="1" applyAlignment="1" applyProtection="1">
      <alignment vertical="center" wrapText="1" readingOrder="2"/>
      <protection hidden="1"/>
    </xf>
    <xf numFmtId="0" fontId="8" fillId="7" borderId="11" xfId="0" applyFont="1" applyFill="1" applyBorder="1" applyAlignment="1" applyProtection="1">
      <alignment horizontal="center" vertical="center" wrapText="1" readingOrder="2"/>
      <protection hidden="1"/>
    </xf>
    <xf numFmtId="0" fontId="8" fillId="7" borderId="21" xfId="0" applyFont="1" applyFill="1" applyBorder="1" applyAlignment="1" applyProtection="1">
      <alignment horizontal="center" vertical="center" wrapText="1" readingOrder="2"/>
      <protection hidden="1"/>
    </xf>
    <xf numFmtId="0" fontId="8" fillId="13" borderId="11" xfId="0" applyFont="1" applyFill="1" applyBorder="1" applyAlignment="1" applyProtection="1">
      <alignment horizontal="center" vertical="center" wrapText="1" readingOrder="2"/>
      <protection hidden="1"/>
    </xf>
    <xf numFmtId="164" fontId="8" fillId="6" borderId="21" xfId="0" applyNumberFormat="1" applyFont="1" applyFill="1" applyBorder="1" applyAlignment="1" applyProtection="1">
      <alignment horizontal="center" vertical="center" wrapText="1" readingOrder="2"/>
      <protection hidden="1"/>
    </xf>
    <xf numFmtId="164" fontId="8" fillId="11" borderId="21" xfId="0" applyNumberFormat="1" applyFont="1" applyFill="1" applyBorder="1" applyAlignment="1" applyProtection="1">
      <alignment horizontal="center" vertical="center" wrapText="1" readingOrder="2"/>
      <protection hidden="1"/>
    </xf>
    <xf numFmtId="0" fontId="8" fillId="7" borderId="28" xfId="0" applyFont="1" applyFill="1" applyBorder="1" applyAlignment="1" applyProtection="1">
      <alignment horizontal="center" vertical="center" wrapText="1" readingOrder="2"/>
      <protection hidden="1"/>
    </xf>
    <xf numFmtId="164" fontId="8" fillId="6" borderId="11" xfId="0" applyNumberFormat="1" applyFont="1" applyFill="1" applyBorder="1" applyAlignment="1" applyProtection="1">
      <alignment horizontal="center" vertical="center" wrapText="1" readingOrder="2"/>
      <protection hidden="1"/>
    </xf>
    <xf numFmtId="164" fontId="12" fillId="11" borderId="11" xfId="0" applyNumberFormat="1" applyFont="1" applyFill="1" applyBorder="1" applyAlignment="1" applyProtection="1">
      <alignment horizontal="center" vertical="center" wrapText="1" readingOrder="2"/>
      <protection hidden="1"/>
    </xf>
    <xf numFmtId="0" fontId="8" fillId="7" borderId="36" xfId="0" applyFont="1" applyFill="1" applyBorder="1" applyAlignment="1" applyProtection="1">
      <alignment horizontal="center" vertical="center" wrapText="1" readingOrder="2"/>
      <protection hidden="1"/>
    </xf>
    <xf numFmtId="9" fontId="8" fillId="13" borderId="28" xfId="0" applyNumberFormat="1" applyFont="1" applyFill="1" applyBorder="1" applyAlignment="1" applyProtection="1">
      <alignment horizontal="center" vertical="center" wrapText="1" readingOrder="2"/>
      <protection hidden="1"/>
    </xf>
    <xf numFmtId="9" fontId="14" fillId="17" borderId="28" xfId="1" applyFont="1" applyFill="1" applyBorder="1" applyAlignment="1" applyProtection="1">
      <alignment horizontal="center" vertical="center" wrapText="1" readingOrder="2"/>
      <protection hidden="1"/>
    </xf>
    <xf numFmtId="1" fontId="16" fillId="16" borderId="28" xfId="1" applyNumberFormat="1" applyFont="1" applyFill="1" applyBorder="1" applyAlignment="1">
      <alignment horizontal="center" vertical="center"/>
    </xf>
    <xf numFmtId="0" fontId="8" fillId="7" borderId="19" xfId="0" applyFont="1" applyFill="1" applyBorder="1" applyAlignment="1" applyProtection="1">
      <alignment horizontal="center" vertical="center" wrapText="1" readingOrder="2"/>
      <protection hidden="1"/>
    </xf>
    <xf numFmtId="2" fontId="23" fillId="9" borderId="19" xfId="0" applyNumberFormat="1" applyFont="1" applyFill="1" applyBorder="1" applyAlignment="1" applyProtection="1">
      <alignment horizontal="center" vertical="center"/>
    </xf>
    <xf numFmtId="49" fontId="20" fillId="11" borderId="3"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49" fontId="20" fillId="11" borderId="8"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49" fontId="24" fillId="11" borderId="2" xfId="2" applyNumberFormat="1" applyFill="1" applyBorder="1" applyAlignment="1" applyProtection="1">
      <alignment horizontal="center" vertical="top" wrapText="1" readingOrder="2"/>
      <protection hidden="1"/>
    </xf>
    <xf numFmtId="49" fontId="0" fillId="0" borderId="0" xfId="0" applyNumberFormat="1" applyAlignment="1" applyProtection="1">
      <alignment horizontal="center"/>
    </xf>
    <xf numFmtId="0" fontId="8" fillId="19" borderId="43" xfId="0" applyFont="1" applyFill="1" applyBorder="1" applyAlignment="1" applyProtection="1">
      <alignment vertical="center" wrapText="1" readingOrder="2"/>
      <protection hidden="1"/>
    </xf>
    <xf numFmtId="1" fontId="16" fillId="19" borderId="30" xfId="1" applyNumberFormat="1" applyFont="1" applyFill="1" applyBorder="1" applyAlignment="1">
      <alignment horizontal="center" vertical="center"/>
    </xf>
    <xf numFmtId="0" fontId="8" fillId="12" borderId="39" xfId="0" applyFont="1" applyFill="1" applyBorder="1" applyAlignment="1" applyProtection="1">
      <alignment horizontal="center" vertical="center" wrapText="1" readingOrder="2"/>
      <protection hidden="1"/>
    </xf>
    <xf numFmtId="49" fontId="11" fillId="6" borderId="32" xfId="0" applyNumberFormat="1" applyFont="1" applyFill="1" applyBorder="1" applyAlignment="1" applyProtection="1">
      <alignment horizontal="right" vertical="top" wrapText="1" readingOrder="2"/>
      <protection hidden="1"/>
    </xf>
    <xf numFmtId="0" fontId="8" fillId="12" borderId="39" xfId="0" applyFont="1" applyFill="1" applyBorder="1" applyAlignment="1" applyProtection="1">
      <alignment horizontal="center" vertical="center" wrapText="1" readingOrder="2"/>
      <protection hidden="1"/>
    </xf>
    <xf numFmtId="9" fontId="9" fillId="2" borderId="40" xfId="1" applyFont="1" applyFill="1" applyBorder="1" applyAlignment="1" applyProtection="1">
      <alignment horizontal="center" vertical="center" wrapText="1" readingOrder="2"/>
      <protection hidden="1"/>
    </xf>
    <xf numFmtId="9" fontId="11" fillId="5" borderId="27" xfId="1" applyFont="1" applyFill="1" applyBorder="1" applyAlignment="1" applyProtection="1">
      <alignment horizontal="center" vertical="center" wrapText="1"/>
    </xf>
    <xf numFmtId="49" fontId="18" fillId="16" borderId="39" xfId="0" applyNumberFormat="1" applyFont="1" applyFill="1" applyBorder="1" applyAlignment="1" applyProtection="1">
      <alignment horizontal="center" vertical="top" readingOrder="2"/>
      <protection hidden="1"/>
    </xf>
    <xf numFmtId="0" fontId="12" fillId="8" borderId="32" xfId="0" applyFont="1" applyFill="1" applyBorder="1" applyAlignment="1" applyProtection="1">
      <alignment horizontal="right" vertical="top" wrapText="1" readingOrder="2"/>
      <protection hidden="1"/>
    </xf>
    <xf numFmtId="49" fontId="18" fillId="6" borderId="16" xfId="0" applyNumberFormat="1" applyFont="1" applyFill="1" applyBorder="1" applyAlignment="1" applyProtection="1">
      <alignment horizontal="center" vertical="top" wrapText="1" readingOrder="2"/>
      <protection hidden="1"/>
    </xf>
    <xf numFmtId="49" fontId="18" fillId="6" borderId="20" xfId="0" applyNumberFormat="1" applyFont="1" applyFill="1" applyBorder="1" applyAlignment="1" applyProtection="1">
      <alignment horizontal="center" vertical="top" wrapText="1" readingOrder="2"/>
      <protection hidden="1"/>
    </xf>
    <xf numFmtId="0" fontId="8" fillId="13" borderId="20" xfId="0" applyFont="1" applyFill="1" applyBorder="1" applyAlignment="1" applyProtection="1">
      <alignment horizontal="right" vertical="top" wrapText="1" readingOrder="2"/>
      <protection hidden="1"/>
    </xf>
    <xf numFmtId="164" fontId="12" fillId="11" borderId="19" xfId="0" applyNumberFormat="1" applyFont="1" applyFill="1" applyBorder="1" applyAlignment="1" applyProtection="1">
      <alignment horizontal="center" vertical="center" wrapText="1" readingOrder="2"/>
      <protection hidden="1"/>
    </xf>
    <xf numFmtId="0" fontId="0" fillId="4" borderId="46" xfId="0" applyFill="1" applyBorder="1" applyAlignment="1">
      <alignment horizontal="center" vertical="center" wrapText="1"/>
    </xf>
    <xf numFmtId="0" fontId="3" fillId="15" borderId="10" xfId="0" applyFont="1" applyFill="1" applyBorder="1" applyAlignment="1">
      <alignment horizontal="right" vertical="center" wrapText="1"/>
    </xf>
    <xf numFmtId="49" fontId="20" fillId="0" borderId="4" xfId="0" applyNumberFormat="1" applyFont="1" applyFill="1" applyBorder="1" applyAlignment="1" applyProtection="1">
      <alignment horizontal="center" vertical="top" wrapText="1" readingOrder="2"/>
      <protection hidden="1"/>
    </xf>
    <xf numFmtId="0" fontId="8" fillId="7" borderId="48" xfId="0" applyNumberFormat="1" applyFont="1" applyFill="1" applyBorder="1" applyAlignment="1" applyProtection="1">
      <alignment horizontal="center" vertical="center" wrapText="1" readingOrder="2"/>
      <protection hidden="1"/>
    </xf>
    <xf numFmtId="0" fontId="8" fillId="7" borderId="24" xfId="0" applyNumberFormat="1" applyFont="1" applyFill="1" applyBorder="1" applyAlignment="1" applyProtection="1">
      <alignment horizontal="center" vertical="center" wrapText="1" readingOrder="2"/>
      <protection hidden="1"/>
    </xf>
    <xf numFmtId="0" fontId="8" fillId="7" borderId="20" xfId="0" applyNumberFormat="1" applyFont="1" applyFill="1" applyBorder="1" applyAlignment="1" applyProtection="1">
      <alignment horizontal="center" vertical="center" wrapText="1" readingOrder="2"/>
      <protection hidden="1"/>
    </xf>
    <xf numFmtId="1" fontId="9" fillId="2" borderId="21" xfId="1" applyNumberFormat="1" applyFont="1" applyFill="1" applyBorder="1" applyAlignment="1" applyProtection="1">
      <alignment horizontal="center" vertical="center" wrapText="1" readingOrder="2"/>
      <protection hidden="1"/>
    </xf>
    <xf numFmtId="14" fontId="8" fillId="7" borderId="20" xfId="0" applyNumberFormat="1" applyFont="1" applyFill="1" applyBorder="1" applyAlignment="1" applyProtection="1">
      <alignment horizontal="center" vertical="center" wrapText="1" readingOrder="2"/>
      <protection hidden="1"/>
    </xf>
    <xf numFmtId="2" fontId="8" fillId="7" borderId="20" xfId="0" applyNumberFormat="1" applyFont="1" applyFill="1" applyBorder="1" applyAlignment="1" applyProtection="1">
      <alignment horizontal="center" vertical="center" wrapText="1" readingOrder="2"/>
      <protection hidden="1"/>
    </xf>
    <xf numFmtId="2" fontId="0" fillId="0" borderId="11" xfId="0" applyNumberFormat="1" applyBorder="1" applyAlignment="1">
      <alignment horizontal="center" vertical="center"/>
    </xf>
    <xf numFmtId="49" fontId="18" fillId="16" borderId="39" xfId="0" applyNumberFormat="1" applyFont="1" applyFill="1" applyBorder="1" applyAlignment="1" applyProtection="1">
      <alignment horizontal="center" vertical="top" readingOrder="2"/>
      <protection hidden="1"/>
    </xf>
    <xf numFmtId="49" fontId="18" fillId="16" borderId="16" xfId="0" applyNumberFormat="1" applyFont="1" applyFill="1" applyBorder="1" applyAlignment="1" applyProtection="1">
      <alignment horizontal="center" vertical="top" readingOrder="2"/>
      <protection hidden="1"/>
    </xf>
    <xf numFmtId="49" fontId="11" fillId="16" borderId="28" xfId="0" applyNumberFormat="1" applyFont="1" applyFill="1" applyBorder="1" applyAlignment="1" applyProtection="1">
      <alignment horizontal="right" vertical="top" wrapText="1" readingOrder="2"/>
      <protection hidden="1"/>
    </xf>
    <xf numFmtId="49" fontId="11" fillId="16" borderId="32" xfId="0" applyNumberFormat="1" applyFont="1" applyFill="1" applyBorder="1" applyAlignment="1" applyProtection="1">
      <alignment horizontal="right" vertical="top" wrapText="1" readingOrder="2"/>
      <protection hidden="1"/>
    </xf>
    <xf numFmtId="49" fontId="18" fillId="11" borderId="15" xfId="0" applyNumberFormat="1" applyFont="1" applyFill="1" applyBorder="1" applyAlignment="1" applyProtection="1">
      <alignment horizontal="center" wrapText="1"/>
      <protection hidden="1"/>
    </xf>
    <xf numFmtId="49" fontId="18" fillId="11" borderId="11" xfId="0" applyNumberFormat="1" applyFont="1" applyFill="1" applyBorder="1" applyAlignment="1" applyProtection="1">
      <alignment horizontal="center" wrapText="1"/>
      <protection hidden="1"/>
    </xf>
    <xf numFmtId="49" fontId="18" fillId="11" borderId="12" xfId="0" applyNumberFormat="1" applyFont="1" applyFill="1" applyBorder="1" applyAlignment="1" applyProtection="1">
      <alignment horizontal="center" wrapText="1"/>
      <protection hidden="1"/>
    </xf>
    <xf numFmtId="49" fontId="19" fillId="11" borderId="36" xfId="0" applyNumberFormat="1" applyFont="1" applyFill="1" applyBorder="1" applyAlignment="1" applyProtection="1">
      <alignment horizontal="center" vertical="top" wrapText="1"/>
      <protection hidden="1"/>
    </xf>
    <xf numFmtId="49" fontId="19" fillId="11" borderId="13" xfId="0" applyNumberFormat="1" applyFont="1" applyFill="1" applyBorder="1" applyAlignment="1" applyProtection="1">
      <alignment horizontal="center" vertical="top" wrapText="1"/>
      <protection hidden="1"/>
    </xf>
    <xf numFmtId="49" fontId="21" fillId="11" borderId="28" xfId="0" applyNumberFormat="1" applyFont="1" applyFill="1" applyBorder="1" applyAlignment="1" applyProtection="1">
      <alignment horizontal="center" vertical="top" wrapText="1"/>
      <protection hidden="1"/>
    </xf>
    <xf numFmtId="49" fontId="21" fillId="11" borderId="32" xfId="0" applyNumberFormat="1" applyFont="1" applyFill="1" applyBorder="1" applyAlignment="1" applyProtection="1">
      <alignment horizontal="center" vertical="top" wrapText="1"/>
      <protection hidden="1"/>
    </xf>
    <xf numFmtId="49" fontId="20" fillId="11" borderId="28" xfId="0" applyNumberFormat="1" applyFont="1" applyFill="1" applyBorder="1" applyAlignment="1" applyProtection="1">
      <alignment horizontal="center" vertical="top" wrapText="1"/>
      <protection hidden="1"/>
    </xf>
    <xf numFmtId="49" fontId="20" fillId="11" borderId="32" xfId="0" applyNumberFormat="1" applyFont="1" applyFill="1" applyBorder="1" applyAlignment="1" applyProtection="1">
      <alignment horizontal="center" vertical="top" wrapText="1"/>
      <protection hidden="1"/>
    </xf>
    <xf numFmtId="49" fontId="20" fillId="11" borderId="33" xfId="0" applyNumberFormat="1" applyFont="1" applyFill="1" applyBorder="1" applyAlignment="1" applyProtection="1">
      <alignment horizontal="center" vertical="top" wrapText="1"/>
      <protection hidden="1"/>
    </xf>
    <xf numFmtId="49" fontId="20" fillId="11" borderId="23" xfId="0" applyNumberFormat="1" applyFont="1" applyFill="1" applyBorder="1" applyAlignment="1" applyProtection="1">
      <alignment horizontal="center" vertical="top" wrapText="1"/>
      <protection hidden="1"/>
    </xf>
    <xf numFmtId="49" fontId="19" fillId="20" borderId="6" xfId="0" applyNumberFormat="1" applyFont="1" applyFill="1" applyBorder="1" applyAlignment="1" applyProtection="1">
      <alignment horizontal="center" vertical="top"/>
      <protection hidden="1"/>
    </xf>
    <xf numFmtId="49" fontId="19" fillId="20" borderId="5" xfId="0" applyNumberFormat="1" applyFont="1" applyFill="1" applyBorder="1" applyAlignment="1" applyProtection="1">
      <alignment horizontal="center" vertical="top"/>
      <protection hidden="1"/>
    </xf>
    <xf numFmtId="49" fontId="22" fillId="21" borderId="36" xfId="0" applyNumberFormat="1" applyFont="1" applyFill="1" applyBorder="1" applyAlignment="1" applyProtection="1">
      <alignment horizontal="center" vertical="top" wrapText="1"/>
      <protection hidden="1"/>
    </xf>
    <xf numFmtId="49" fontId="22" fillId="21" borderId="13" xfId="0" applyNumberFormat="1" applyFont="1" applyFill="1" applyBorder="1" applyAlignment="1" applyProtection="1">
      <alignment horizontal="center" vertical="top" wrapText="1"/>
      <protection hidden="1"/>
    </xf>
    <xf numFmtId="49" fontId="11" fillId="6" borderId="28" xfId="0" applyNumberFormat="1" applyFont="1" applyFill="1" applyBorder="1" applyAlignment="1" applyProtection="1">
      <alignment horizontal="right" vertical="top" wrapText="1" readingOrder="2"/>
      <protection hidden="1"/>
    </xf>
    <xf numFmtId="49" fontId="11" fillId="6" borderId="32" xfId="0" applyNumberFormat="1" applyFont="1" applyFill="1" applyBorder="1" applyAlignment="1" applyProtection="1">
      <alignment horizontal="right" vertical="top" wrapText="1" readingOrder="2"/>
      <protection hidden="1"/>
    </xf>
    <xf numFmtId="49" fontId="22" fillId="21" borderId="31" xfId="0" applyNumberFormat="1" applyFont="1" applyFill="1" applyBorder="1" applyAlignment="1" applyProtection="1">
      <alignment horizontal="center" vertical="top" wrapText="1"/>
      <protection hidden="1"/>
    </xf>
    <xf numFmtId="49" fontId="22" fillId="21" borderId="5" xfId="0" applyNumberFormat="1" applyFont="1" applyFill="1" applyBorder="1" applyAlignment="1" applyProtection="1">
      <alignment horizontal="center" vertical="top" wrapText="1"/>
      <protection hidden="1"/>
    </xf>
    <xf numFmtId="49" fontId="18" fillId="6" borderId="39" xfId="0" applyNumberFormat="1" applyFont="1" applyFill="1" applyBorder="1" applyAlignment="1" applyProtection="1">
      <alignment horizontal="center" vertical="top" wrapText="1" readingOrder="2"/>
      <protection hidden="1"/>
    </xf>
    <xf numFmtId="49" fontId="18" fillId="6" borderId="10" xfId="0" applyNumberFormat="1" applyFont="1" applyFill="1" applyBorder="1" applyAlignment="1" applyProtection="1">
      <alignment horizontal="center" vertical="top" wrapText="1" readingOrder="2"/>
      <protection hidden="1"/>
    </xf>
    <xf numFmtId="49" fontId="18" fillId="6" borderId="16" xfId="0" applyNumberFormat="1" applyFont="1" applyFill="1" applyBorder="1" applyAlignment="1" applyProtection="1">
      <alignment horizontal="center" vertical="top" wrapText="1" readingOrder="2"/>
      <protection hidden="1"/>
    </xf>
    <xf numFmtId="49" fontId="18" fillId="19" borderId="7" xfId="0" applyNumberFormat="1" applyFont="1" applyFill="1" applyBorder="1" applyAlignment="1" applyProtection="1">
      <alignment horizontal="center" vertical="top" readingOrder="2"/>
      <protection hidden="1"/>
    </xf>
    <xf numFmtId="49" fontId="18" fillId="19" borderId="41" xfId="0" applyNumberFormat="1" applyFont="1" applyFill="1" applyBorder="1" applyAlignment="1" applyProtection="1">
      <alignment horizontal="center" vertical="top" readingOrder="2"/>
      <protection hidden="1"/>
    </xf>
    <xf numFmtId="49" fontId="18" fillId="19" borderId="23" xfId="0" applyNumberFormat="1" applyFont="1" applyFill="1" applyBorder="1" applyAlignment="1" applyProtection="1">
      <alignment horizontal="center" vertical="top" readingOrder="2"/>
      <protection hidden="1"/>
    </xf>
    <xf numFmtId="0" fontId="8" fillId="12" borderId="39" xfId="0" applyFont="1" applyFill="1" applyBorder="1" applyAlignment="1" applyProtection="1">
      <alignment horizontal="center" vertical="center" wrapText="1" readingOrder="2"/>
      <protection hidden="1"/>
    </xf>
    <xf numFmtId="0" fontId="8" fillId="12" borderId="10" xfId="0" applyFont="1" applyFill="1" applyBorder="1" applyAlignment="1" applyProtection="1">
      <alignment horizontal="center" vertical="center" wrapText="1" readingOrder="2"/>
      <protection hidden="1"/>
    </xf>
    <xf numFmtId="0" fontId="8" fillId="12" borderId="16" xfId="0" applyFont="1" applyFill="1" applyBorder="1" applyAlignment="1" applyProtection="1">
      <alignment horizontal="center" vertical="center" wrapText="1" readingOrder="2"/>
      <protection hidden="1"/>
    </xf>
    <xf numFmtId="0" fontId="12" fillId="8" borderId="20" xfId="0" applyFont="1" applyFill="1" applyBorder="1" applyAlignment="1" applyProtection="1">
      <alignment horizontal="right" vertical="top" wrapText="1" readingOrder="2"/>
      <protection hidden="1"/>
    </xf>
    <xf numFmtId="0" fontId="12" fillId="8" borderId="28" xfId="0" applyFont="1" applyFill="1" applyBorder="1" applyAlignment="1" applyProtection="1">
      <alignment horizontal="right" vertical="top" wrapText="1" readingOrder="2"/>
      <protection hidden="1"/>
    </xf>
    <xf numFmtId="0" fontId="12" fillId="8" borderId="32" xfId="0" applyFont="1" applyFill="1" applyBorder="1" applyAlignment="1" applyProtection="1">
      <alignment horizontal="right" vertical="top" wrapText="1" readingOrder="2"/>
      <protection hidden="1"/>
    </xf>
    <xf numFmtId="0" fontId="8" fillId="7" borderId="11" xfId="0" applyNumberFormat="1" applyFont="1" applyFill="1" applyBorder="1" applyAlignment="1" applyProtection="1">
      <alignment horizontal="center" vertical="center" wrapText="1" readingOrder="2"/>
      <protection hidden="1"/>
    </xf>
    <xf numFmtId="0" fontId="8" fillId="7" borderId="21" xfId="0" applyNumberFormat="1" applyFont="1" applyFill="1" applyBorder="1" applyAlignment="1" applyProtection="1">
      <alignment horizontal="center" vertical="center" wrapText="1" readingOrder="2"/>
      <protection hidden="1"/>
    </xf>
    <xf numFmtId="0" fontId="8" fillId="7" borderId="17" xfId="0" applyNumberFormat="1" applyFont="1" applyFill="1" applyBorder="1" applyAlignment="1" applyProtection="1">
      <alignment horizontal="center" vertical="center" wrapText="1" readingOrder="2"/>
      <protection hidden="1"/>
    </xf>
    <xf numFmtId="0" fontId="8" fillId="7" borderId="36" xfId="0" applyNumberFormat="1" applyFont="1" applyFill="1" applyBorder="1" applyAlignment="1" applyProtection="1">
      <alignment horizontal="center" vertical="center" wrapText="1" readingOrder="2"/>
      <protection hidden="1"/>
    </xf>
    <xf numFmtId="0" fontId="17" fillId="7" borderId="15" xfId="0" applyFont="1" applyFill="1" applyBorder="1" applyAlignment="1" applyProtection="1">
      <alignment horizontal="center" vertical="center" wrapText="1" readingOrder="2"/>
      <protection hidden="1"/>
    </xf>
    <xf numFmtId="0" fontId="17" fillId="7" borderId="38" xfId="0" applyFont="1" applyFill="1" applyBorder="1" applyAlignment="1" applyProtection="1">
      <alignment horizontal="center" vertical="center" wrapText="1" readingOrder="2"/>
      <protection hidden="1"/>
    </xf>
    <xf numFmtId="0" fontId="17" fillId="7" borderId="11" xfId="0" applyFont="1" applyFill="1" applyBorder="1" applyAlignment="1" applyProtection="1">
      <alignment horizontal="center" vertical="center" wrapText="1" readingOrder="2"/>
      <protection hidden="1"/>
    </xf>
    <xf numFmtId="0" fontId="17" fillId="7" borderId="20" xfId="0" applyFont="1" applyFill="1" applyBorder="1" applyAlignment="1" applyProtection="1">
      <alignment horizontal="center" vertical="center" wrapText="1" readingOrder="2"/>
      <protection hidden="1"/>
    </xf>
    <xf numFmtId="0" fontId="8" fillId="7" borderId="15" xfId="0" applyNumberFormat="1" applyFont="1" applyFill="1" applyBorder="1" applyAlignment="1" applyProtection="1">
      <alignment horizontal="center" vertical="center" wrapText="1" readingOrder="2"/>
      <protection hidden="1"/>
    </xf>
    <xf numFmtId="0" fontId="8" fillId="7" borderId="18" xfId="0" applyNumberFormat="1" applyFont="1" applyFill="1" applyBorder="1" applyAlignment="1" applyProtection="1">
      <alignment horizontal="center" vertical="center" wrapText="1" readingOrder="2"/>
      <protection hidden="1"/>
    </xf>
    <xf numFmtId="0" fontId="16" fillId="14" borderId="44" xfId="0" applyFont="1" applyFill="1" applyBorder="1" applyAlignment="1">
      <alignment horizontal="center" vertical="center"/>
    </xf>
    <xf numFmtId="0" fontId="16" fillId="14" borderId="45" xfId="0" applyFont="1" applyFill="1" applyBorder="1" applyAlignment="1">
      <alignment horizontal="center" vertical="center"/>
    </xf>
    <xf numFmtId="0" fontId="16" fillId="14" borderId="37" xfId="0" applyFont="1" applyFill="1" applyBorder="1" applyAlignment="1">
      <alignment horizontal="center" vertical="center"/>
    </xf>
    <xf numFmtId="0" fontId="16" fillId="14" borderId="32" xfId="0" applyFont="1" applyFill="1" applyBorder="1" applyAlignment="1">
      <alignment horizontal="center" vertical="center"/>
    </xf>
    <xf numFmtId="0" fontId="8" fillId="18" borderId="37" xfId="0" applyFont="1" applyFill="1" applyBorder="1" applyAlignment="1" applyProtection="1">
      <alignment horizontal="center" vertical="center" wrapText="1" readingOrder="2"/>
      <protection hidden="1"/>
    </xf>
    <xf numFmtId="0" fontId="8" fillId="18" borderId="19" xfId="0" applyFont="1" applyFill="1" applyBorder="1" applyAlignment="1" applyProtection="1">
      <alignment horizontal="center" vertical="center" wrapText="1" readingOrder="2"/>
      <protection hidden="1"/>
    </xf>
    <xf numFmtId="0" fontId="8" fillId="16" borderId="39" xfId="0" applyFont="1" applyFill="1" applyBorder="1" applyAlignment="1" applyProtection="1">
      <alignment horizontal="center" vertical="center" wrapText="1" readingOrder="2"/>
      <protection hidden="1"/>
    </xf>
    <xf numFmtId="0" fontId="8" fillId="16" borderId="10" xfId="0" applyFont="1" applyFill="1" applyBorder="1" applyAlignment="1" applyProtection="1">
      <alignment horizontal="center" vertical="center" wrapText="1" readingOrder="2"/>
      <protection hidden="1"/>
    </xf>
    <xf numFmtId="1" fontId="14" fillId="17" borderId="28" xfId="1" applyNumberFormat="1" applyFont="1" applyFill="1" applyBorder="1" applyAlignment="1" applyProtection="1">
      <alignment horizontal="center" vertical="center" wrapText="1" readingOrder="2"/>
      <protection hidden="1"/>
    </xf>
    <xf numFmtId="1" fontId="14" fillId="17" borderId="19" xfId="1" applyNumberFormat="1" applyFont="1" applyFill="1" applyBorder="1" applyAlignment="1" applyProtection="1">
      <alignment horizontal="center" vertical="center" wrapText="1" readingOrder="2"/>
      <protection hidden="1"/>
    </xf>
    <xf numFmtId="0" fontId="8" fillId="12" borderId="20" xfId="0" applyFont="1" applyFill="1" applyBorder="1" applyAlignment="1" applyProtection="1">
      <alignment horizontal="center" vertical="center" wrapText="1" readingOrder="2"/>
      <protection hidden="1"/>
    </xf>
    <xf numFmtId="0" fontId="8" fillId="7" borderId="28" xfId="0" applyNumberFormat="1" applyFont="1" applyFill="1" applyBorder="1" applyAlignment="1" applyProtection="1">
      <alignment horizontal="center" vertical="center" wrapText="1" readingOrder="2"/>
      <protection hidden="1"/>
    </xf>
    <xf numFmtId="0" fontId="8" fillId="7" borderId="19" xfId="0" applyNumberFormat="1" applyFont="1" applyFill="1" applyBorder="1" applyAlignment="1" applyProtection="1">
      <alignment horizontal="center" vertical="center" wrapText="1" readingOrder="2"/>
      <protection hidden="1"/>
    </xf>
    <xf numFmtId="0" fontId="8" fillId="7" borderId="30" xfId="0" applyFont="1" applyFill="1" applyBorder="1" applyAlignment="1" applyProtection="1">
      <alignment horizontal="center" vertical="center" wrapText="1" readingOrder="2"/>
      <protection hidden="1"/>
    </xf>
    <xf numFmtId="0" fontId="8" fillId="7" borderId="35" xfId="0" applyFont="1" applyFill="1" applyBorder="1" applyAlignment="1" applyProtection="1">
      <alignment horizontal="center" vertical="center" wrapText="1" readingOrder="2"/>
      <protection hidden="1"/>
    </xf>
    <xf numFmtId="0" fontId="8" fillId="7" borderId="47" xfId="0" applyFont="1" applyFill="1" applyBorder="1" applyAlignment="1" applyProtection="1">
      <alignment horizontal="center" vertical="center" wrapText="1" readingOrder="2"/>
      <protection hidden="1"/>
    </xf>
    <xf numFmtId="0" fontId="27" fillId="15" borderId="49" xfId="0" applyFont="1" applyFill="1" applyBorder="1" applyAlignment="1">
      <alignment horizontal="center" vertical="top" wrapText="1"/>
    </xf>
    <xf numFmtId="0" fontId="27" fillId="15" borderId="10" xfId="0" applyFont="1" applyFill="1" applyBorder="1" applyAlignment="1">
      <alignment horizontal="center" vertical="top" wrapText="1"/>
    </xf>
    <xf numFmtId="0" fontId="27" fillId="15" borderId="16" xfId="0" applyFont="1" applyFill="1" applyBorder="1" applyAlignment="1">
      <alignment horizontal="center" vertical="top" wrapText="1"/>
    </xf>
    <xf numFmtId="0" fontId="3" fillId="15" borderId="20" xfId="0" applyFont="1" applyFill="1" applyBorder="1" applyAlignment="1">
      <alignment horizontal="center" vertical="center" wrapText="1"/>
    </xf>
    <xf numFmtId="0" fontId="5" fillId="22" borderId="22" xfId="0" applyFont="1" applyFill="1" applyBorder="1" applyAlignment="1">
      <alignment horizontal="center"/>
    </xf>
    <xf numFmtId="0" fontId="5" fillId="22" borderId="14" xfId="0" applyFont="1" applyFill="1" applyBorder="1" applyAlignment="1">
      <alignment horizontal="center"/>
    </xf>
    <xf numFmtId="0" fontId="8" fillId="7" borderId="49" xfId="0" applyNumberFormat="1" applyFont="1" applyFill="1" applyBorder="1" applyAlignment="1" applyProtection="1">
      <alignment horizontal="center" vertical="center" wrapText="1" readingOrder="2"/>
      <protection hidden="1"/>
    </xf>
    <xf numFmtId="0" fontId="8" fillId="7" borderId="50" xfId="0" applyNumberFormat="1" applyFont="1" applyFill="1" applyBorder="1" applyAlignment="1" applyProtection="1">
      <alignment horizontal="center" vertical="center" wrapText="1" readingOrder="2"/>
      <protection hidden="1"/>
    </xf>
    <xf numFmtId="0" fontId="10" fillId="15" borderId="15" xfId="0" applyFont="1" applyFill="1" applyBorder="1" applyAlignment="1">
      <alignment horizontal="center" vertical="center" wrapText="1"/>
    </xf>
    <xf numFmtId="0" fontId="10" fillId="15" borderId="36" xfId="0" applyFont="1" applyFill="1" applyBorder="1" applyAlignment="1">
      <alignment horizontal="center" vertical="center" wrapText="1"/>
    </xf>
    <xf numFmtId="0" fontId="10" fillId="15" borderId="11" xfId="0" applyFont="1" applyFill="1" applyBorder="1" applyAlignment="1">
      <alignment horizontal="center" vertical="center" wrapText="1"/>
    </xf>
    <xf numFmtId="0" fontId="10" fillId="15" borderId="28" xfId="0" applyFont="1" applyFill="1" applyBorder="1" applyAlignment="1">
      <alignment horizontal="center" vertical="center" wrapText="1"/>
    </xf>
    <xf numFmtId="0" fontId="5" fillId="0" borderId="12" xfId="0" applyFont="1" applyBorder="1" applyAlignment="1">
      <alignment horizontal="center"/>
    </xf>
    <xf numFmtId="0" fontId="5" fillId="0" borderId="14" xfId="0" applyFont="1" applyBorder="1" applyAlignment="1">
      <alignment horizontal="center"/>
    </xf>
    <xf numFmtId="0" fontId="18" fillId="10" borderId="1" xfId="0" applyFont="1" applyFill="1" applyBorder="1" applyAlignment="1" applyProtection="1">
      <alignment horizontal="center" vertical="center" wrapText="1"/>
    </xf>
    <xf numFmtId="0" fontId="18" fillId="10" borderId="4" xfId="0" applyFont="1" applyFill="1" applyBorder="1" applyAlignment="1" applyProtection="1">
      <alignment horizontal="center" vertical="center" wrapText="1"/>
    </xf>
    <xf numFmtId="0" fontId="5" fillId="10" borderId="29" xfId="0" applyFont="1" applyFill="1" applyBorder="1" applyAlignment="1" applyProtection="1">
      <alignment horizontal="center"/>
    </xf>
    <xf numFmtId="0" fontId="5" fillId="10" borderId="13" xfId="0" applyFont="1" applyFill="1" applyBorder="1" applyAlignment="1" applyProtection="1">
      <alignment horizontal="center"/>
    </xf>
    <xf numFmtId="9" fontId="23" fillId="9" borderId="37" xfId="0" applyNumberFormat="1" applyFont="1" applyFill="1" applyBorder="1" applyAlignment="1" applyProtection="1">
      <alignment horizontal="center" vertical="center"/>
    </xf>
    <xf numFmtId="9" fontId="23" fillId="9" borderId="32" xfId="0" applyNumberFormat="1" applyFont="1" applyFill="1" applyBorder="1" applyAlignment="1" applyProtection="1">
      <alignment horizontal="center" vertical="center"/>
    </xf>
    <xf numFmtId="0" fontId="0" fillId="0" borderId="42" xfId="0" applyBorder="1" applyAlignment="1" applyProtection="1">
      <alignment horizontal="center"/>
    </xf>
    <xf numFmtId="164" fontId="26" fillId="5" borderId="19" xfId="0" applyNumberFormat="1" applyFont="1" applyFill="1" applyBorder="1" applyAlignment="1" applyProtection="1">
      <alignment horizontal="center" vertical="top" wrapText="1" readingOrder="2"/>
      <protection hidden="1"/>
    </xf>
    <xf numFmtId="164" fontId="8" fillId="5" borderId="21" xfId="0" applyNumberFormat="1" applyFont="1" applyFill="1" applyBorder="1" applyAlignment="1" applyProtection="1">
      <alignment horizontal="center" vertical="center" wrapText="1" readingOrder="2"/>
      <protection hidden="1"/>
    </xf>
    <xf numFmtId="164" fontId="8" fillId="5" borderId="21" xfId="0" applyNumberFormat="1" applyFont="1" applyFill="1" applyBorder="1" applyAlignment="1" applyProtection="1">
      <alignment horizontal="center" vertical="top" wrapText="1" readingOrder="2"/>
      <protection hidden="1"/>
    </xf>
  </cellXfs>
  <cellStyles count="3">
    <cellStyle name="Normal" xfId="0" builtinId="0"/>
    <cellStyle name="Percent" xfId="1" builtinId="5"/>
    <cellStyle name="היפר-קישור" xfId="2" builtinId="8"/>
  </cellStyles>
  <dxfs count="41">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5"/>
  <sheetViews>
    <sheetView showGridLines="0" rightToLeft="1" tabSelected="1" view="pageBreakPreview" zoomScaleNormal="100" zoomScaleSheetLayoutView="100" workbookViewId="0">
      <pane xSplit="3" ySplit="2" topLeftCell="D3" activePane="bottomRight" state="frozen"/>
      <selection pane="topRight" activeCell="D1" sqref="D1"/>
      <selection pane="bottomLeft" activeCell="A3" sqref="A3"/>
      <selection pane="bottomRight" sqref="A1:A6"/>
    </sheetView>
  </sheetViews>
  <sheetFormatPr defaultColWidth="9" defaultRowHeight="13.8" x14ac:dyDescent="0.25"/>
  <cols>
    <col min="1" max="1" width="7.296875" style="18" bestFit="1" customWidth="1"/>
    <col min="2" max="2" width="10" style="19" customWidth="1"/>
    <col min="3" max="3" width="56.3984375" style="18" customWidth="1"/>
    <col min="4" max="6" width="11.3984375" style="15" customWidth="1"/>
    <col min="7" max="16384" width="9" style="15"/>
  </cols>
  <sheetData>
    <row r="1" spans="1:6" s="63" customFormat="1" ht="19.2" x14ac:dyDescent="0.25">
      <c r="A1" s="93" t="s">
        <v>0</v>
      </c>
      <c r="B1" s="96" t="s">
        <v>1</v>
      </c>
      <c r="C1" s="97"/>
      <c r="D1" s="62">
        <v>1</v>
      </c>
      <c r="E1" s="62">
        <v>2</v>
      </c>
      <c r="F1" s="62">
        <v>3</v>
      </c>
    </row>
    <row r="2" spans="1:6" s="61" customFormat="1" ht="18" x14ac:dyDescent="0.25">
      <c r="A2" s="94"/>
      <c r="B2" s="98" t="s">
        <v>18</v>
      </c>
      <c r="C2" s="99"/>
      <c r="D2" s="60"/>
      <c r="E2" s="60"/>
      <c r="F2" s="60"/>
    </row>
    <row r="3" spans="1:6" s="61" customFormat="1" ht="18" x14ac:dyDescent="0.25">
      <c r="A3" s="94"/>
      <c r="B3" s="98" t="s">
        <v>19</v>
      </c>
      <c r="C3" s="99"/>
      <c r="D3" s="60"/>
      <c r="E3" s="60"/>
      <c r="F3" s="60"/>
    </row>
    <row r="4" spans="1:6" s="61" customFormat="1" x14ac:dyDescent="0.25">
      <c r="A4" s="94"/>
      <c r="B4" s="100" t="s">
        <v>22</v>
      </c>
      <c r="C4" s="101"/>
      <c r="D4" s="60"/>
      <c r="E4" s="60"/>
      <c r="F4" s="60"/>
    </row>
    <row r="5" spans="1:6" s="61" customFormat="1" x14ac:dyDescent="0.25">
      <c r="A5" s="94"/>
      <c r="B5" s="100" t="s">
        <v>13</v>
      </c>
      <c r="C5" s="101"/>
      <c r="D5" s="60"/>
      <c r="E5" s="60"/>
      <c r="F5" s="60"/>
    </row>
    <row r="6" spans="1:6" s="61" customFormat="1" ht="14.4" thickBot="1" x14ac:dyDescent="0.3">
      <c r="A6" s="95"/>
      <c r="B6" s="102" t="s">
        <v>27</v>
      </c>
      <c r="C6" s="103"/>
      <c r="D6" s="64"/>
      <c r="E6" s="64"/>
      <c r="F6" s="64"/>
    </row>
    <row r="7" spans="1:6" ht="34.200000000000003" thickBot="1" x14ac:dyDescent="0.3">
      <c r="A7" s="23" t="s">
        <v>28</v>
      </c>
      <c r="B7" s="104" t="s">
        <v>29</v>
      </c>
      <c r="C7" s="105"/>
      <c r="D7" s="28" t="str">
        <f>IF(OR(D8="פסילה",D13="פסילה"),"פסילה",IF(OR(D8="נדרשת השלמה",D13="נדרשת השלמה"),"נדרשת השלמה","עמידה בדרישות"))</f>
        <v>נדרשת השלמה</v>
      </c>
      <c r="E7" s="28" t="str">
        <f>IF(OR(E8="פסילה",E13="פסילה"),"פסילה",IF(OR(E8="נדרשת השלמה",E13="נדרשת השלמה"),"נדרשת השלמה","עמידה בדרישות"))</f>
        <v>נדרשת השלמה</v>
      </c>
      <c r="F7" s="28" t="str">
        <f>IF(OR(F8="פסילה",F13="פסילה"),"פסילה",IF(OR(F8="נדרשת השלמה",F13="נדרשת השלמה"),"נדרשת השלמה","עמידה בדרישות"))</f>
        <v>נדרשת השלמה</v>
      </c>
    </row>
    <row r="8" spans="1:6" s="20" customFormat="1" ht="33.6" x14ac:dyDescent="0.25">
      <c r="A8" s="25" t="s">
        <v>30</v>
      </c>
      <c r="B8" s="106" t="s">
        <v>54</v>
      </c>
      <c r="C8" s="107"/>
      <c r="D8" s="28" t="str">
        <f t="array" ref="D8">IF(SUM(LEN(D9:D12)-LEN(SUBSTITUTE(D9:D12,"V","")))+SUM(LEN(D9:D12)-LEN(SUBSTITUTE(D9:D12,"ל.ר.","")))/LEN("ל.ר.")=4,"עמידה בדרישות",IF(SUM(LEN(D9:D12)-LEN(SUBSTITUTE(D9:D12,"X","")))&gt;0,"פסילה","נדרשת השלמה"))</f>
        <v>נדרשת השלמה</v>
      </c>
      <c r="E8" s="28" t="str">
        <f t="array" ref="E8">IF(SUM(LEN(E9:E12)-LEN(SUBSTITUTE(E9:E12,"V","")))+SUM(LEN(E9:E12)-LEN(SUBSTITUTE(E9:E12,"ל.ר.","")))/LEN("ל.ר.")=4,"עמידה בדרישות",IF(SUM(LEN(E9:E12)-LEN(SUBSTITUTE(E9:E12,"X","")))&gt;0,"פסילה","נדרשת השלמה"))</f>
        <v>נדרשת השלמה</v>
      </c>
      <c r="F8" s="28" t="str">
        <f t="array" ref="F8">IF(SUM(LEN(F9:F12)-LEN(SUBSTITUTE(F9:F12,"V","")))+SUM(LEN(F9:F12)-LEN(SUBSTITUTE(F9:F12,"ל.ר.","")))/LEN("ל.ר.")=4,"עמידה בדרישות",IF(SUM(LEN(F9:F12)-LEN(SUBSTITUTE(F9:F12,"X","")))&gt;0,"פסילה","נדרשת השלמה"))</f>
        <v>נדרשת השלמה</v>
      </c>
    </row>
    <row r="9" spans="1:6" s="20" customFormat="1" ht="15.6" x14ac:dyDescent="0.25">
      <c r="A9" s="26" t="s">
        <v>55</v>
      </c>
      <c r="B9" s="108" t="s">
        <v>111</v>
      </c>
      <c r="C9" s="109"/>
      <c r="D9" s="21"/>
      <c r="E9" s="21"/>
      <c r="F9" s="21"/>
    </row>
    <row r="10" spans="1:6" s="20" customFormat="1" ht="52.2" customHeight="1" x14ac:dyDescent="0.25">
      <c r="A10" s="75" t="s">
        <v>106</v>
      </c>
      <c r="B10" s="108" t="s">
        <v>110</v>
      </c>
      <c r="C10" s="109"/>
      <c r="D10" s="81"/>
      <c r="E10" s="81"/>
      <c r="F10" s="81"/>
    </row>
    <row r="11" spans="1:6" s="20" customFormat="1" ht="67.2" customHeight="1" x14ac:dyDescent="0.25">
      <c r="A11" s="75" t="s">
        <v>107</v>
      </c>
      <c r="B11" s="108" t="s">
        <v>109</v>
      </c>
      <c r="C11" s="109"/>
      <c r="D11" s="81"/>
      <c r="E11" s="81"/>
      <c r="F11" s="81"/>
    </row>
    <row r="12" spans="1:6" s="20" customFormat="1" ht="67.2" customHeight="1" thickBot="1" x14ac:dyDescent="0.3">
      <c r="A12" s="75" t="s">
        <v>108</v>
      </c>
      <c r="B12" s="108" t="s">
        <v>32</v>
      </c>
      <c r="C12" s="109"/>
      <c r="D12" s="81"/>
      <c r="E12" s="81"/>
      <c r="F12" s="81"/>
    </row>
    <row r="13" spans="1:6" s="17" customFormat="1" ht="34.200000000000003" thickBot="1" x14ac:dyDescent="0.3">
      <c r="A13" s="24" t="s">
        <v>31</v>
      </c>
      <c r="B13" s="110" t="s">
        <v>56</v>
      </c>
      <c r="C13" s="111"/>
      <c r="D13" s="28" t="str">
        <f t="array" ref="D13">IF(SUM(LEN(D14:D23)-LEN(SUBSTITUTE(D14:D23,"V","")))+SUM(LEN(D14:D23)-LEN(SUBSTITUTE(D14:D23,"ל.ר.","")))/LEN("ל.ר.")=10,"עמידה בדרישות",IF(SUM(LEN(D14:D23)-LEN(SUBSTITUTE(D14:D23,"X","")))&gt;0,"פסילה","נדרשת השלמה"))</f>
        <v>נדרשת השלמה</v>
      </c>
      <c r="E13" s="28" t="str">
        <f t="array" ref="E13">IF(SUM(LEN(E14:E23)-LEN(SUBSTITUTE(E14:E23,"V","")))+SUM(LEN(E14:E23)-LEN(SUBSTITUTE(E14:E23,"ל.ר.","")))/LEN("ל.ר.")=10,"עמידה בדרישות",IF(SUM(LEN(E14:E23)-LEN(SUBSTITUTE(E14:E23,"X","")))&gt;0,"פסילה","נדרשת השלמה"))</f>
        <v>נדרשת השלמה</v>
      </c>
      <c r="F13" s="28" t="str">
        <f t="array" ref="F13">IF(SUM(LEN(F14:F23)-LEN(SUBSTITUTE(F14:F23,"V","")))+SUM(LEN(F14:F23)-LEN(SUBSTITUTE(F14:F23,"ל.ר.","")))/LEN("ל.ר.")=10,"עמידה בדרישות",IF(SUM(LEN(F14:F23)-LEN(SUBSTITUTE(F14:F23,"X","")))&gt;0,"פסילה","נדרשת השלמה"))</f>
        <v>נדרשת השלמה</v>
      </c>
    </row>
    <row r="14" spans="1:6" s="16" customFormat="1" ht="15.6" x14ac:dyDescent="0.25">
      <c r="A14" s="26" t="s">
        <v>57</v>
      </c>
      <c r="B14" s="108" t="s">
        <v>58</v>
      </c>
      <c r="C14" s="109"/>
      <c r="D14" s="21"/>
      <c r="E14" s="21"/>
      <c r="F14" s="21"/>
    </row>
    <row r="15" spans="1:6" s="16" customFormat="1" ht="32.4" customHeight="1" x14ac:dyDescent="0.25">
      <c r="A15" s="26" t="s">
        <v>59</v>
      </c>
      <c r="B15" s="108" t="s">
        <v>60</v>
      </c>
      <c r="C15" s="109"/>
      <c r="D15" s="21"/>
      <c r="E15" s="21"/>
      <c r="F15" s="21"/>
    </row>
    <row r="16" spans="1:6" s="16" customFormat="1" ht="51.6" customHeight="1" x14ac:dyDescent="0.25">
      <c r="A16" s="112" t="s">
        <v>61</v>
      </c>
      <c r="B16" s="108" t="s">
        <v>62</v>
      </c>
      <c r="C16" s="109"/>
      <c r="D16" s="21"/>
      <c r="E16" s="21"/>
      <c r="F16" s="21"/>
    </row>
    <row r="17" spans="1:6" s="16" customFormat="1" ht="51.6" customHeight="1" x14ac:dyDescent="0.25">
      <c r="A17" s="113"/>
      <c r="B17" s="76" t="s">
        <v>63</v>
      </c>
      <c r="C17" s="69" t="s">
        <v>66</v>
      </c>
      <c r="D17" s="21"/>
      <c r="E17" s="21"/>
      <c r="F17" s="21"/>
    </row>
    <row r="18" spans="1:6" s="16" customFormat="1" ht="50.4" customHeight="1" x14ac:dyDescent="0.25">
      <c r="A18" s="113"/>
      <c r="B18" s="76" t="s">
        <v>64</v>
      </c>
      <c r="C18" s="69" t="s">
        <v>67</v>
      </c>
      <c r="D18" s="21"/>
      <c r="E18" s="21"/>
      <c r="F18" s="21"/>
    </row>
    <row r="19" spans="1:6" s="16" customFormat="1" ht="54" customHeight="1" x14ac:dyDescent="0.25">
      <c r="A19" s="114"/>
      <c r="B19" s="76" t="s">
        <v>65</v>
      </c>
      <c r="C19" s="69" t="s">
        <v>68</v>
      </c>
      <c r="D19" s="21"/>
      <c r="E19" s="21"/>
      <c r="F19" s="21"/>
    </row>
    <row r="20" spans="1:6" s="16" customFormat="1" ht="35.4" customHeight="1" x14ac:dyDescent="0.25">
      <c r="A20" s="112" t="s">
        <v>69</v>
      </c>
      <c r="B20" s="108" t="s">
        <v>70</v>
      </c>
      <c r="C20" s="109"/>
      <c r="D20" s="21"/>
      <c r="E20" s="21"/>
      <c r="F20" s="21"/>
    </row>
    <row r="21" spans="1:6" s="16" customFormat="1" ht="36" customHeight="1" x14ac:dyDescent="0.25">
      <c r="A21" s="113"/>
      <c r="B21" s="76" t="s">
        <v>71</v>
      </c>
      <c r="C21" s="69" t="s">
        <v>72</v>
      </c>
      <c r="D21" s="21"/>
      <c r="E21" s="21"/>
      <c r="F21" s="21"/>
    </row>
    <row r="22" spans="1:6" s="16" customFormat="1" ht="66" customHeight="1" x14ac:dyDescent="0.25">
      <c r="A22" s="113"/>
      <c r="B22" s="76" t="s">
        <v>73</v>
      </c>
      <c r="C22" s="69" t="s">
        <v>112</v>
      </c>
      <c r="D22" s="21"/>
      <c r="E22" s="21"/>
      <c r="F22" s="21"/>
    </row>
    <row r="23" spans="1:6" s="16" customFormat="1" ht="21.6" customHeight="1" thickBot="1" x14ac:dyDescent="0.3">
      <c r="A23" s="114"/>
      <c r="B23" s="76" t="s">
        <v>74</v>
      </c>
      <c r="C23" s="69" t="s">
        <v>75</v>
      </c>
      <c r="D23" s="21"/>
      <c r="E23" s="21"/>
      <c r="F23" s="21"/>
    </row>
    <row r="24" spans="1:6" s="17" customFormat="1" ht="34.200000000000003" thickBot="1" x14ac:dyDescent="0.3">
      <c r="A24" s="23" t="s">
        <v>76</v>
      </c>
      <c r="B24" s="104" t="s">
        <v>2</v>
      </c>
      <c r="C24" s="105"/>
      <c r="D24" s="28" t="str">
        <f t="array" ref="D24">IF(SUM(LEN(D25:D44)-LEN(SUBSTITUTE(D25:D44,"V","")))+SUM(LEN(D25:D44)-LEN(SUBSTITUTE(D25:D44,"ל.ר.","")))/LEN("ל.ר.")=20,"עמידה בדרישות",IF(SUM(LEN(D25:D44)-LEN(SUBSTITUTE(D25:D44,"X","")))&gt;0,"פסילה","נדרשת השלמה"))</f>
        <v>נדרשת השלמה</v>
      </c>
      <c r="E24" s="28" t="str">
        <f t="array" ref="E24">IF(SUM(LEN(E25:E44)-LEN(SUBSTITUTE(E25:E44,"V","")))+SUM(LEN(E25:E44)-LEN(SUBSTITUTE(E25:E44,"ל.ר.","")))/LEN("ל.ר.")=20,"עמידה בדרישות",IF(SUM(LEN(E25:E44)-LEN(SUBSTITUTE(E25:E44,"X","")))&gt;0,"פסילה","נדרשת השלמה"))</f>
        <v>נדרשת השלמה</v>
      </c>
      <c r="F24" s="28" t="str">
        <f t="array" ref="F24">IF(SUM(LEN(F25:F44)-LEN(SUBSTITUTE(F25:F44,"V","")))+SUM(LEN(F25:F44)-LEN(SUBSTITUTE(F25:F44,"ל.ר.","")))/LEN("ל.ר.")=20,"עמידה בדרישות",IF(SUM(LEN(F25:F44)-LEN(SUBSTITUTE(F25:F44,"X","")))&gt;0,"פסילה","נדרשת השלמה"))</f>
        <v>נדרשת השלמה</v>
      </c>
    </row>
    <row r="25" spans="1:6" s="17" customFormat="1" ht="15.6" x14ac:dyDescent="0.25">
      <c r="A25" s="27" t="s">
        <v>77</v>
      </c>
      <c r="B25" s="91" t="s">
        <v>78</v>
      </c>
      <c r="C25" s="92"/>
      <c r="D25" s="22"/>
      <c r="E25" s="22"/>
      <c r="F25" s="22"/>
    </row>
    <row r="26" spans="1:6" s="17" customFormat="1" ht="52.8" customHeight="1" x14ac:dyDescent="0.25">
      <c r="A26" s="89" t="s">
        <v>33</v>
      </c>
      <c r="B26" s="91" t="s">
        <v>115</v>
      </c>
      <c r="C26" s="92"/>
      <c r="D26" s="22"/>
      <c r="E26" s="22"/>
      <c r="F26" s="22"/>
    </row>
    <row r="27" spans="1:6" s="17" customFormat="1" ht="36.6" customHeight="1" x14ac:dyDescent="0.25">
      <c r="A27" s="90"/>
      <c r="B27" s="91" t="s">
        <v>116</v>
      </c>
      <c r="C27" s="92"/>
      <c r="D27" s="22"/>
      <c r="E27" s="22"/>
      <c r="F27" s="22"/>
    </row>
    <row r="28" spans="1:6" s="17" customFormat="1" ht="38.4" customHeight="1" x14ac:dyDescent="0.25">
      <c r="A28" s="27" t="s">
        <v>79</v>
      </c>
      <c r="B28" s="91" t="s">
        <v>34</v>
      </c>
      <c r="C28" s="92"/>
      <c r="D28" s="22"/>
      <c r="E28" s="22"/>
      <c r="F28" s="22"/>
    </row>
    <row r="29" spans="1:6" s="17" customFormat="1" ht="38.4" customHeight="1" x14ac:dyDescent="0.25">
      <c r="A29" s="73" t="s">
        <v>81</v>
      </c>
      <c r="B29" s="91" t="s">
        <v>113</v>
      </c>
      <c r="C29" s="92"/>
      <c r="D29" s="22"/>
      <c r="E29" s="22"/>
      <c r="F29" s="22"/>
    </row>
    <row r="30" spans="1:6" s="17" customFormat="1" ht="38.4" customHeight="1" x14ac:dyDescent="0.25">
      <c r="A30" s="27" t="s">
        <v>82</v>
      </c>
      <c r="B30" s="91" t="s">
        <v>114</v>
      </c>
      <c r="C30" s="92"/>
      <c r="D30" s="22"/>
      <c r="E30" s="22"/>
      <c r="F30" s="22"/>
    </row>
    <row r="31" spans="1:6" s="17" customFormat="1" ht="36" customHeight="1" x14ac:dyDescent="0.25">
      <c r="A31" s="27" t="s">
        <v>83</v>
      </c>
      <c r="B31" s="91" t="s">
        <v>43</v>
      </c>
      <c r="C31" s="92"/>
      <c r="D31" s="22"/>
      <c r="E31" s="22"/>
      <c r="F31" s="22"/>
    </row>
    <row r="32" spans="1:6" s="17" customFormat="1" ht="66.599999999999994" customHeight="1" x14ac:dyDescent="0.25">
      <c r="A32" s="89" t="s">
        <v>84</v>
      </c>
      <c r="B32" s="91" t="s">
        <v>80</v>
      </c>
      <c r="C32" s="92"/>
      <c r="D32" s="22"/>
      <c r="E32" s="22"/>
      <c r="F32" s="22"/>
    </row>
    <row r="33" spans="1:6" s="17" customFormat="1" ht="66.599999999999994" customHeight="1" x14ac:dyDescent="0.25">
      <c r="A33" s="90"/>
      <c r="B33" s="91" t="s">
        <v>44</v>
      </c>
      <c r="C33" s="92"/>
      <c r="D33" s="22"/>
      <c r="E33" s="22"/>
      <c r="F33" s="22"/>
    </row>
    <row r="34" spans="1:6" s="17" customFormat="1" ht="37.799999999999997" customHeight="1" x14ac:dyDescent="0.25">
      <c r="A34" s="27" t="s">
        <v>85</v>
      </c>
      <c r="B34" s="91" t="s">
        <v>45</v>
      </c>
      <c r="C34" s="92"/>
      <c r="D34" s="22"/>
      <c r="E34" s="22"/>
      <c r="F34" s="22"/>
    </row>
    <row r="35" spans="1:6" s="17" customFormat="1" ht="30.6" customHeight="1" x14ac:dyDescent="0.25">
      <c r="A35" s="27" t="s">
        <v>86</v>
      </c>
      <c r="B35" s="91" t="s">
        <v>46</v>
      </c>
      <c r="C35" s="92"/>
      <c r="D35" s="22"/>
      <c r="E35" s="22"/>
      <c r="F35" s="22"/>
    </row>
    <row r="36" spans="1:6" s="17" customFormat="1" ht="15.6" x14ac:dyDescent="0.25">
      <c r="A36" s="27" t="s">
        <v>87</v>
      </c>
      <c r="B36" s="91" t="s">
        <v>47</v>
      </c>
      <c r="C36" s="92"/>
      <c r="D36" s="22"/>
      <c r="E36" s="22"/>
      <c r="F36" s="22"/>
    </row>
    <row r="37" spans="1:6" s="17" customFormat="1" ht="34.200000000000003" customHeight="1" x14ac:dyDescent="0.25">
      <c r="A37" s="27" t="s">
        <v>88</v>
      </c>
      <c r="B37" s="91" t="s">
        <v>48</v>
      </c>
      <c r="C37" s="92"/>
      <c r="D37" s="22"/>
      <c r="E37" s="22"/>
      <c r="F37" s="22"/>
    </row>
    <row r="38" spans="1:6" s="17" customFormat="1" ht="33" customHeight="1" x14ac:dyDescent="0.25">
      <c r="A38" s="27" t="s">
        <v>90</v>
      </c>
      <c r="B38" s="91" t="s">
        <v>49</v>
      </c>
      <c r="C38" s="92"/>
      <c r="D38" s="22"/>
      <c r="E38" s="22"/>
      <c r="F38" s="22"/>
    </row>
    <row r="39" spans="1:6" s="17" customFormat="1" ht="48" customHeight="1" x14ac:dyDescent="0.25">
      <c r="A39" s="27" t="s">
        <v>91</v>
      </c>
      <c r="B39" s="91" t="s">
        <v>35</v>
      </c>
      <c r="C39" s="92"/>
      <c r="D39" s="22"/>
      <c r="E39" s="22"/>
      <c r="F39" s="22"/>
    </row>
    <row r="40" spans="1:6" s="17" customFormat="1" ht="34.799999999999997" customHeight="1" x14ac:dyDescent="0.25">
      <c r="A40" s="27" t="s">
        <v>117</v>
      </c>
      <c r="B40" s="91" t="s">
        <v>89</v>
      </c>
      <c r="C40" s="92"/>
      <c r="D40" s="22"/>
      <c r="E40" s="22"/>
      <c r="F40" s="22"/>
    </row>
    <row r="41" spans="1:6" s="17" customFormat="1" ht="63.6" customHeight="1" x14ac:dyDescent="0.25">
      <c r="A41" s="27" t="s">
        <v>118</v>
      </c>
      <c r="B41" s="91" t="s">
        <v>50</v>
      </c>
      <c r="C41" s="92"/>
      <c r="D41" s="22"/>
      <c r="E41" s="22"/>
      <c r="F41" s="22"/>
    </row>
    <row r="42" spans="1:6" ht="48" customHeight="1" x14ac:dyDescent="0.25">
      <c r="A42" s="27" t="s">
        <v>119</v>
      </c>
      <c r="B42" s="91" t="s">
        <v>51</v>
      </c>
      <c r="C42" s="92"/>
      <c r="D42" s="22"/>
      <c r="E42" s="22"/>
      <c r="F42" s="22"/>
    </row>
    <row r="43" spans="1:6" ht="34.799999999999997" customHeight="1" x14ac:dyDescent="0.25">
      <c r="A43" s="27" t="s">
        <v>92</v>
      </c>
      <c r="B43" s="91" t="s">
        <v>23</v>
      </c>
      <c r="C43" s="92"/>
      <c r="D43" s="22"/>
      <c r="E43" s="22"/>
      <c r="F43" s="22"/>
    </row>
    <row r="44" spans="1:6" ht="34.799999999999997" customHeight="1" thickBot="1" x14ac:dyDescent="0.3">
      <c r="A44" s="27" t="s">
        <v>93</v>
      </c>
      <c r="B44" s="91" t="s">
        <v>94</v>
      </c>
      <c r="C44" s="92"/>
      <c r="D44" s="22"/>
      <c r="E44" s="22"/>
      <c r="F44" s="22"/>
    </row>
    <row r="45" spans="1:6" ht="34.200000000000003" thickBot="1" x14ac:dyDescent="0.3">
      <c r="A45" s="115" t="s">
        <v>36</v>
      </c>
      <c r="B45" s="116"/>
      <c r="C45" s="117"/>
      <c r="D45" s="28" t="str">
        <f>IF(OR(D7="פסילה",D24="פסילה"),"פסילה",IF(OR(D7="נדרשת השלמה",D24="נדרשת השלמה"),"נדרשת השלמה","עמידה בדרישות"))</f>
        <v>נדרשת השלמה</v>
      </c>
      <c r="E45" s="28" t="str">
        <f>IF(OR(E7="פסילה",E24="פסילה"),"פסילה",IF(OR(E7="נדרשת השלמה",E24="נדרשת השלמה"),"נדרשת השלמה","עמידה בדרישות"))</f>
        <v>נדרשת השלמה</v>
      </c>
      <c r="F45" s="28" t="str">
        <f>IF(OR(F7="פסילה",F24="פסילה"),"פסילה",IF(OR(F7="נדרשת השלמה",F24="נדרשת השלמה"),"נדרשת השלמה","עמידה בדרישות"))</f>
        <v>נדרשת השלמה</v>
      </c>
    </row>
  </sheetData>
  <mergeCells count="44">
    <mergeCell ref="A16:A19"/>
    <mergeCell ref="A20:A23"/>
    <mergeCell ref="B44:C44"/>
    <mergeCell ref="A45:C45"/>
    <mergeCell ref="B38:C38"/>
    <mergeCell ref="B39:C39"/>
    <mergeCell ref="B40:C40"/>
    <mergeCell ref="B41:C41"/>
    <mergeCell ref="B42:C42"/>
    <mergeCell ref="B34:C34"/>
    <mergeCell ref="B35:C35"/>
    <mergeCell ref="B36:C36"/>
    <mergeCell ref="B37:C37"/>
    <mergeCell ref="B43:C43"/>
    <mergeCell ref="B26:C26"/>
    <mergeCell ref="B31:C31"/>
    <mergeCell ref="B12:C12"/>
    <mergeCell ref="B28:C28"/>
    <mergeCell ref="B32:C32"/>
    <mergeCell ref="B24:C24"/>
    <mergeCell ref="B25:C25"/>
    <mergeCell ref="B14:C14"/>
    <mergeCell ref="B13:C13"/>
    <mergeCell ref="B15:C15"/>
    <mergeCell ref="B16:C16"/>
    <mergeCell ref="B20:C20"/>
    <mergeCell ref="B29:C29"/>
    <mergeCell ref="B30:C30"/>
    <mergeCell ref="A26:A27"/>
    <mergeCell ref="B27:C27"/>
    <mergeCell ref="A32:A33"/>
    <mergeCell ref="B33:C33"/>
    <mergeCell ref="A1:A6"/>
    <mergeCell ref="B1:C1"/>
    <mergeCell ref="B2:C2"/>
    <mergeCell ref="B3:C3"/>
    <mergeCell ref="B4:C4"/>
    <mergeCell ref="B5:C5"/>
    <mergeCell ref="B6:C6"/>
    <mergeCell ref="B7:C7"/>
    <mergeCell ref="B8:C8"/>
    <mergeCell ref="B9:C9"/>
    <mergeCell ref="B10:C10"/>
    <mergeCell ref="B11:C11"/>
  </mergeCells>
  <conditionalFormatting sqref="D45:F45 D7:F42">
    <cfRule type="containsText" dxfId="40" priority="13" operator="containsText" text="ל.ר">
      <formula>NOT(ISERROR(SEARCH("ל.ר",D7)))</formula>
    </cfRule>
    <cfRule type="containsText" dxfId="39" priority="17" operator="containsText" text="$">
      <formula>NOT(ISERROR(SEARCH("$",D7)))</formula>
    </cfRule>
    <cfRule type="containsText" dxfId="38" priority="18" operator="containsText" text="X">
      <formula>NOT(ISERROR(SEARCH("X",D7)))</formula>
    </cfRule>
    <cfRule type="containsText" dxfId="37" priority="19" operator="containsText" text="V">
      <formula>NOT(ISERROR(SEARCH("V",D7)))</formula>
    </cfRule>
  </conditionalFormatting>
  <conditionalFormatting sqref="D45:F45 D13:F13 D24:F24 D7:F8">
    <cfRule type="containsText" dxfId="36" priority="14" operator="containsText" text="עמידה בדרישות">
      <formula>NOT(ISERROR(SEARCH("עמידה בדרישות",D7)))</formula>
    </cfRule>
    <cfRule type="containsText" dxfId="35" priority="15" operator="containsText" text="פסילה">
      <formula>NOT(ISERROR(SEARCH("פסילה",D7)))</formula>
    </cfRule>
    <cfRule type="containsText" dxfId="34" priority="16" operator="containsText" text="נדרשת השלמה">
      <formula>NOT(ISERROR(SEARCH("נדרשת השלמה",D7)))</formula>
    </cfRule>
  </conditionalFormatting>
  <conditionalFormatting sqref="D44:F44">
    <cfRule type="containsText" dxfId="33" priority="5" operator="containsText" text="ל.ר">
      <formula>NOT(ISERROR(SEARCH("ל.ר",D44)))</formula>
    </cfRule>
    <cfRule type="containsText" dxfId="32" priority="6" operator="containsText" text="$">
      <formula>NOT(ISERROR(SEARCH("$",D44)))</formula>
    </cfRule>
    <cfRule type="containsText" dxfId="31" priority="7" operator="containsText" text="X">
      <formula>NOT(ISERROR(SEARCH("X",D44)))</formula>
    </cfRule>
    <cfRule type="containsText" dxfId="30" priority="8" operator="containsText" text="V">
      <formula>NOT(ISERROR(SEARCH("V",D44)))</formula>
    </cfRule>
  </conditionalFormatting>
  <conditionalFormatting sqref="D43:F43">
    <cfRule type="containsText" dxfId="29" priority="1" operator="containsText" text="ל.ר">
      <formula>NOT(ISERROR(SEARCH("ל.ר",D43)))</formula>
    </cfRule>
    <cfRule type="containsText" dxfId="28" priority="2" operator="containsText" text="$">
      <formula>NOT(ISERROR(SEARCH("$",D43)))</formula>
    </cfRule>
    <cfRule type="containsText" dxfId="27" priority="3" operator="containsText" text="X">
      <formula>NOT(ISERROR(SEARCH("X",D43)))</formula>
    </cfRule>
    <cfRule type="containsText" dxfId="26" priority="4" operator="containsText" text="V">
      <formula>NOT(ISERROR(SEARCH("V",D43)))</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rightToLeft="1" view="pageBreakPreview" zoomScaleNormal="85" zoomScaleSheetLayoutView="100" workbookViewId="0">
      <pane xSplit="3" ySplit="3" topLeftCell="D4" activePane="bottomRight" state="frozen"/>
      <selection pane="topRight" activeCell="D1" sqref="D1"/>
      <selection pane="bottomLeft" activeCell="A4" sqref="A4"/>
      <selection pane="bottomRight" sqref="A1:B2"/>
    </sheetView>
  </sheetViews>
  <sheetFormatPr defaultColWidth="24.296875" defaultRowHeight="15" x14ac:dyDescent="0.25"/>
  <cols>
    <col min="1" max="1" width="11.796875" style="13" customWidth="1"/>
    <col min="2" max="2" width="34.19921875" style="13" customWidth="1"/>
    <col min="3" max="3" width="21.19921875" style="13" customWidth="1"/>
    <col min="4" max="4" width="19.796875" style="13" customWidth="1"/>
    <col min="5" max="5" width="15.09765625" style="13" customWidth="1"/>
    <col min="6" max="6" width="20.5" style="13" customWidth="1"/>
    <col min="7" max="7" width="15.09765625" style="13" customWidth="1"/>
    <col min="8" max="8" width="20.8984375" style="13" customWidth="1"/>
    <col min="9" max="9" width="15.09765625" style="13" customWidth="1"/>
    <col min="10" max="16384" width="24.296875" style="13"/>
  </cols>
  <sheetData>
    <row r="1" spans="1:19" ht="15.6" x14ac:dyDescent="0.25">
      <c r="A1" s="128" t="s">
        <v>26</v>
      </c>
      <c r="B1" s="129"/>
      <c r="C1" s="54" t="s">
        <v>17</v>
      </c>
      <c r="D1" s="132">
        <f>'תנאי-סף'!D1</f>
        <v>1</v>
      </c>
      <c r="E1" s="133"/>
      <c r="F1" s="126">
        <f>'תנאי-סף'!E1</f>
        <v>2</v>
      </c>
      <c r="G1" s="127"/>
      <c r="H1" s="132">
        <f>'תנאי-סף'!F1</f>
        <v>3</v>
      </c>
      <c r="I1" s="133"/>
      <c r="J1" s="12"/>
      <c r="K1" s="12"/>
      <c r="L1" s="12"/>
      <c r="M1" s="12"/>
      <c r="N1" s="12"/>
      <c r="O1" s="12"/>
      <c r="P1" s="12"/>
      <c r="Q1" s="12"/>
      <c r="R1" s="12"/>
      <c r="S1" s="12"/>
    </row>
    <row r="2" spans="1:19" ht="15.6" x14ac:dyDescent="0.25">
      <c r="A2" s="130"/>
      <c r="B2" s="131"/>
      <c r="C2" s="51" t="s">
        <v>18</v>
      </c>
      <c r="D2" s="124">
        <f>INDEX('תנאי-סף'!$D$1:$F$2,2,MATCH(D1,'תנאי-סף'!$D$1:$F$1,0))</f>
        <v>0</v>
      </c>
      <c r="E2" s="125"/>
      <c r="F2" s="124">
        <f>INDEX('תנאי-סף'!$D$1:$F$2,2,MATCH(F1,'תנאי-סף'!$D$1:$F$1,0))</f>
        <v>0</v>
      </c>
      <c r="G2" s="125"/>
      <c r="H2" s="124">
        <f>INDEX('תנאי-סף'!$D$1:$F$2,2,MATCH(H1,'תנאי-סף'!$D$1:$F$1,0))</f>
        <v>0</v>
      </c>
      <c r="I2" s="125"/>
      <c r="J2" s="12"/>
      <c r="K2" s="12"/>
      <c r="L2" s="12"/>
      <c r="M2" s="12"/>
      <c r="N2" s="12"/>
      <c r="O2" s="12"/>
      <c r="P2" s="12"/>
      <c r="Q2" s="12"/>
      <c r="R2" s="12"/>
      <c r="S2" s="12"/>
    </row>
    <row r="3" spans="1:19" ht="15.6" x14ac:dyDescent="0.25">
      <c r="A3" s="46" t="s">
        <v>15</v>
      </c>
      <c r="B3" s="43" t="s">
        <v>16</v>
      </c>
      <c r="C3" s="51" t="s">
        <v>4</v>
      </c>
      <c r="D3" s="46" t="s">
        <v>14</v>
      </c>
      <c r="E3" s="47" t="s">
        <v>5</v>
      </c>
      <c r="F3" s="58" t="s">
        <v>12</v>
      </c>
      <c r="G3" s="51" t="s">
        <v>5</v>
      </c>
      <c r="H3" s="46" t="s">
        <v>12</v>
      </c>
      <c r="I3" s="47" t="s">
        <v>5</v>
      </c>
      <c r="J3" s="12"/>
      <c r="K3" s="12"/>
      <c r="L3" s="12"/>
      <c r="M3" s="12"/>
      <c r="N3" s="12"/>
      <c r="O3" s="12"/>
      <c r="P3" s="12"/>
      <c r="Q3" s="12"/>
      <c r="R3" s="12"/>
      <c r="S3" s="12"/>
    </row>
    <row r="4" spans="1:19" ht="68.400000000000006" customHeight="1" x14ac:dyDescent="0.25">
      <c r="A4" s="48" t="s">
        <v>95</v>
      </c>
      <c r="B4" s="77" t="s">
        <v>121</v>
      </c>
      <c r="C4" s="55">
        <v>0.32</v>
      </c>
      <c r="D4" s="52" t="s">
        <v>123</v>
      </c>
      <c r="E4" s="49">
        <f>MIN(E5+E6+E7+E8+E12,32)</f>
        <v>0</v>
      </c>
      <c r="F4" s="52" t="s">
        <v>123</v>
      </c>
      <c r="G4" s="49">
        <f>MIN(G5+G6+G7+G8+G12,32)</f>
        <v>0</v>
      </c>
      <c r="H4" s="52" t="s">
        <v>123</v>
      </c>
      <c r="I4" s="49">
        <f>MIN(I5+I6+I7+I8+I12,32)</f>
        <v>0</v>
      </c>
      <c r="J4" s="12"/>
      <c r="K4" s="12"/>
      <c r="L4" s="12"/>
      <c r="M4" s="12"/>
      <c r="N4" s="12"/>
      <c r="O4" s="12"/>
      <c r="P4" s="12"/>
      <c r="Q4" s="12"/>
      <c r="R4" s="12"/>
      <c r="S4" s="12"/>
    </row>
    <row r="5" spans="1:19" s="14" customFormat="1" ht="38.4" customHeight="1" thickBot="1" x14ac:dyDescent="0.3">
      <c r="A5" s="68" t="s">
        <v>96</v>
      </c>
      <c r="B5" s="122" t="s">
        <v>122</v>
      </c>
      <c r="C5" s="123"/>
      <c r="D5" s="53"/>
      <c r="E5" s="50">
        <f>MAX(MIN((D5-5),5),0)</f>
        <v>0</v>
      </c>
      <c r="F5" s="53"/>
      <c r="G5" s="50">
        <f>MAX(MIN((F5-5),5),0)</f>
        <v>0</v>
      </c>
      <c r="H5" s="53"/>
      <c r="I5" s="50">
        <f>MAX(MIN((H5-5),5),0)</f>
        <v>0</v>
      </c>
      <c r="J5" s="12"/>
      <c r="K5" s="12"/>
      <c r="L5" s="12"/>
      <c r="M5" s="12"/>
      <c r="N5" s="12"/>
      <c r="O5" s="12"/>
      <c r="P5" s="12"/>
      <c r="Q5" s="12"/>
      <c r="R5" s="12"/>
      <c r="S5" s="12"/>
    </row>
    <row r="6" spans="1:19" s="12" customFormat="1" ht="112.2" customHeight="1" x14ac:dyDescent="0.25">
      <c r="A6" s="70" t="s">
        <v>97</v>
      </c>
      <c r="B6" s="122" t="s">
        <v>124</v>
      </c>
      <c r="C6" s="123"/>
      <c r="D6" s="53"/>
      <c r="E6" s="50">
        <f>MIN(D6*3,6)</f>
        <v>0</v>
      </c>
      <c r="F6" s="53"/>
      <c r="G6" s="50">
        <f>MIN(F6*3,6)</f>
        <v>0</v>
      </c>
      <c r="H6" s="53"/>
      <c r="I6" s="50">
        <f>MIN(H6*3,6)</f>
        <v>0</v>
      </c>
    </row>
    <row r="7" spans="1:19" s="12" customFormat="1" ht="176.4" customHeight="1" x14ac:dyDescent="0.25">
      <c r="A7" s="70" t="s">
        <v>98</v>
      </c>
      <c r="B7" s="122" t="s">
        <v>125</v>
      </c>
      <c r="C7" s="123"/>
      <c r="D7" s="53"/>
      <c r="E7" s="50">
        <f>MIN(D7*2,6)</f>
        <v>0</v>
      </c>
      <c r="F7" s="53"/>
      <c r="G7" s="50">
        <f>MIN(F7*2,6)</f>
        <v>0</v>
      </c>
      <c r="H7" s="53"/>
      <c r="I7" s="50">
        <f>MIN(H7*2,6)</f>
        <v>0</v>
      </c>
    </row>
    <row r="8" spans="1:19" s="12" customFormat="1" ht="81.599999999999994" customHeight="1" x14ac:dyDescent="0.25">
      <c r="A8" s="118" t="s">
        <v>99</v>
      </c>
      <c r="B8" s="122" t="s">
        <v>126</v>
      </c>
      <c r="C8" s="123"/>
      <c r="D8" s="171" t="s">
        <v>102</v>
      </c>
      <c r="E8" s="172">
        <f>MIN(SUM(E9:E11),6)</f>
        <v>0</v>
      </c>
      <c r="F8" s="171" t="s">
        <v>102</v>
      </c>
      <c r="G8" s="172">
        <f>MIN(SUM(G9:G11),6)</f>
        <v>0</v>
      </c>
      <c r="H8" s="171" t="s">
        <v>102</v>
      </c>
      <c r="I8" s="172">
        <f>MIN(SUM(I9:I11),6)</f>
        <v>0</v>
      </c>
    </row>
    <row r="9" spans="1:19" s="12" customFormat="1" ht="46.8" customHeight="1" x14ac:dyDescent="0.25">
      <c r="A9" s="119"/>
      <c r="B9" s="121" t="s">
        <v>127</v>
      </c>
      <c r="C9" s="74" t="s">
        <v>128</v>
      </c>
      <c r="D9" s="53"/>
      <c r="E9" s="50">
        <f>D9</f>
        <v>0</v>
      </c>
      <c r="F9" s="53"/>
      <c r="G9" s="50">
        <f>F9</f>
        <v>0</v>
      </c>
      <c r="H9" s="53"/>
      <c r="I9" s="50">
        <f>H9</f>
        <v>0</v>
      </c>
    </row>
    <row r="10" spans="1:19" s="12" customFormat="1" ht="46.8" customHeight="1" x14ac:dyDescent="0.25">
      <c r="A10" s="119"/>
      <c r="B10" s="121"/>
      <c r="C10" s="74" t="s">
        <v>129</v>
      </c>
      <c r="D10" s="53"/>
      <c r="E10" s="50">
        <f>D10*2</f>
        <v>0</v>
      </c>
      <c r="F10" s="53"/>
      <c r="G10" s="50">
        <f>F10*2</f>
        <v>0</v>
      </c>
      <c r="H10" s="53"/>
      <c r="I10" s="50">
        <f>H10*2</f>
        <v>0</v>
      </c>
    </row>
    <row r="11" spans="1:19" s="12" customFormat="1" ht="46.8" customHeight="1" x14ac:dyDescent="0.25">
      <c r="A11" s="120"/>
      <c r="B11" s="121"/>
      <c r="C11" s="74" t="s">
        <v>136</v>
      </c>
      <c r="D11" s="53"/>
      <c r="E11" s="50">
        <f>D11*3</f>
        <v>0</v>
      </c>
      <c r="F11" s="53"/>
      <c r="G11" s="50">
        <f>F11*3</f>
        <v>0</v>
      </c>
      <c r="H11" s="53"/>
      <c r="I11" s="50">
        <f>H11*3</f>
        <v>0</v>
      </c>
    </row>
    <row r="12" spans="1:19" s="12" customFormat="1" ht="62.4" customHeight="1" x14ac:dyDescent="0.25">
      <c r="A12" s="70" t="s">
        <v>100</v>
      </c>
      <c r="B12" s="122" t="s">
        <v>130</v>
      </c>
      <c r="C12" s="123"/>
      <c r="D12" s="53"/>
      <c r="E12" s="50">
        <f>MAX(MIN((D12-2)*3,9),0)</f>
        <v>0</v>
      </c>
      <c r="F12" s="53"/>
      <c r="G12" s="50">
        <f>MAX(MIN((F12-2)*3,9),0)</f>
        <v>0</v>
      </c>
      <c r="H12" s="53"/>
      <c r="I12" s="50">
        <f>MAX(MIN((H12-2)*3,9),0)</f>
        <v>0</v>
      </c>
    </row>
    <row r="13" spans="1:19" ht="46.8" x14ac:dyDescent="0.25">
      <c r="A13" s="48" t="s">
        <v>101</v>
      </c>
      <c r="B13" s="77" t="s">
        <v>120</v>
      </c>
      <c r="C13" s="55">
        <v>0.06</v>
      </c>
      <c r="D13" s="52" t="s">
        <v>135</v>
      </c>
      <c r="E13" s="49">
        <f>MIN(E14,6)</f>
        <v>0</v>
      </c>
      <c r="F13" s="52" t="s">
        <v>135</v>
      </c>
      <c r="G13" s="49">
        <f>MIN(G14,6)</f>
        <v>0</v>
      </c>
      <c r="H13" s="52" t="s">
        <v>135</v>
      </c>
      <c r="I13" s="49">
        <f>MIN(I14,6)</f>
        <v>0</v>
      </c>
      <c r="J13" s="12"/>
      <c r="K13" s="12"/>
      <c r="L13" s="12"/>
      <c r="M13" s="12"/>
      <c r="N13" s="12"/>
      <c r="O13" s="12"/>
      <c r="P13" s="12"/>
      <c r="Q13" s="12"/>
      <c r="R13" s="12"/>
      <c r="S13" s="12"/>
    </row>
    <row r="14" spans="1:19" ht="51.6" customHeight="1" x14ac:dyDescent="0.25">
      <c r="A14" s="144" t="s">
        <v>103</v>
      </c>
      <c r="B14" s="121" t="s">
        <v>131</v>
      </c>
      <c r="C14" s="121"/>
      <c r="D14" s="171" t="s">
        <v>102</v>
      </c>
      <c r="E14" s="173">
        <f>SUM(E15:E17)</f>
        <v>0</v>
      </c>
      <c r="F14" s="171" t="s">
        <v>102</v>
      </c>
      <c r="G14" s="173">
        <f>SUM(G15:G17)</f>
        <v>0</v>
      </c>
      <c r="H14" s="171" t="s">
        <v>102</v>
      </c>
      <c r="I14" s="173">
        <f>SUM(I15:I17)</f>
        <v>0</v>
      </c>
      <c r="J14" s="12"/>
      <c r="K14" s="12"/>
      <c r="L14" s="12"/>
      <c r="M14" s="12"/>
      <c r="N14" s="12"/>
      <c r="O14" s="12"/>
      <c r="P14" s="12"/>
      <c r="Q14" s="12"/>
      <c r="R14" s="12"/>
      <c r="S14" s="12"/>
    </row>
    <row r="15" spans="1:19" ht="36" customHeight="1" x14ac:dyDescent="0.25">
      <c r="A15" s="144"/>
      <c r="B15" s="121" t="s">
        <v>132</v>
      </c>
      <c r="C15" s="74" t="s">
        <v>133</v>
      </c>
      <c r="D15" s="78"/>
      <c r="E15" s="50">
        <f>D15*3</f>
        <v>0</v>
      </c>
      <c r="F15" s="78"/>
      <c r="G15" s="50">
        <f>F15*3</f>
        <v>0</v>
      </c>
      <c r="H15" s="78"/>
      <c r="I15" s="50">
        <f>H15*3</f>
        <v>0</v>
      </c>
    </row>
    <row r="16" spans="1:19" ht="19.8" customHeight="1" x14ac:dyDescent="0.25">
      <c r="A16" s="144"/>
      <c r="B16" s="121"/>
      <c r="C16" s="74" t="s">
        <v>134</v>
      </c>
      <c r="D16" s="78"/>
      <c r="E16" s="50">
        <f>D16*3</f>
        <v>0</v>
      </c>
      <c r="F16" s="78"/>
      <c r="G16" s="50">
        <f>F16*3</f>
        <v>0</v>
      </c>
      <c r="H16" s="78"/>
      <c r="I16" s="50">
        <f>H16*3</f>
        <v>0</v>
      </c>
    </row>
    <row r="17" spans="1:19" ht="33.6" customHeight="1" x14ac:dyDescent="0.25">
      <c r="A17" s="144"/>
      <c r="B17" s="121"/>
      <c r="C17" s="74" t="s">
        <v>137</v>
      </c>
      <c r="D17" s="78"/>
      <c r="E17" s="50">
        <f>D17*3</f>
        <v>0</v>
      </c>
      <c r="F17" s="78"/>
      <c r="G17" s="50">
        <f>F17*3</f>
        <v>0</v>
      </c>
      <c r="H17" s="78"/>
      <c r="I17" s="50">
        <f>H17*3</f>
        <v>0</v>
      </c>
    </row>
    <row r="18" spans="1:19" ht="93.6" x14ac:dyDescent="0.25">
      <c r="A18" s="48" t="s">
        <v>40</v>
      </c>
      <c r="B18" s="77" t="s">
        <v>139</v>
      </c>
      <c r="C18" s="55">
        <v>0.22</v>
      </c>
      <c r="D18" s="52" t="s">
        <v>138</v>
      </c>
      <c r="E18" s="49">
        <f>'הערכת פרויקט'!C14</f>
        <v>0</v>
      </c>
      <c r="F18" s="52" t="s">
        <v>138</v>
      </c>
      <c r="G18" s="49">
        <f>'הערכת פרויקט'!E14</f>
        <v>0</v>
      </c>
      <c r="H18" s="52" t="s">
        <v>138</v>
      </c>
      <c r="I18" s="49">
        <f>'הערכת פרויקט'!G14</f>
        <v>0</v>
      </c>
      <c r="J18" s="12"/>
      <c r="K18" s="12"/>
      <c r="L18" s="12"/>
      <c r="M18" s="12"/>
      <c r="N18" s="12"/>
      <c r="O18" s="12"/>
      <c r="P18" s="12"/>
      <c r="Q18" s="12"/>
      <c r="R18" s="12"/>
      <c r="S18" s="12"/>
    </row>
    <row r="19" spans="1:19" ht="15.6" x14ac:dyDescent="0.25">
      <c r="A19" s="48" t="s">
        <v>140</v>
      </c>
      <c r="B19" s="44" t="s">
        <v>157</v>
      </c>
      <c r="C19" s="55">
        <v>0.4</v>
      </c>
      <c r="D19" s="52" t="s">
        <v>41</v>
      </c>
      <c r="E19" s="49">
        <f>ריאיון!C9</f>
        <v>0</v>
      </c>
      <c r="F19" s="52" t="s">
        <v>41</v>
      </c>
      <c r="G19" s="49">
        <f>ריאיון!E9</f>
        <v>0</v>
      </c>
      <c r="H19" s="52" t="s">
        <v>41</v>
      </c>
      <c r="I19" s="49">
        <f>ריאיון!G9</f>
        <v>0</v>
      </c>
    </row>
    <row r="20" spans="1:19" ht="15.6" x14ac:dyDescent="0.25">
      <c r="A20" s="138" t="s">
        <v>21</v>
      </c>
      <c r="B20" s="139"/>
      <c r="C20" s="56">
        <f>C4+C13+C18+C19</f>
        <v>1</v>
      </c>
      <c r="D20" s="142">
        <f>E4+E13+E18+E19</f>
        <v>0</v>
      </c>
      <c r="E20" s="143"/>
      <c r="F20" s="142">
        <f t="shared" ref="F20" si="0">G4+G13+G18+G19</f>
        <v>0</v>
      </c>
      <c r="G20" s="143"/>
      <c r="H20" s="142">
        <f t="shared" ref="H20" si="1">I4+I13+I18+I19</f>
        <v>0</v>
      </c>
      <c r="I20" s="143"/>
    </row>
    <row r="21" spans="1:19" ht="15.6" x14ac:dyDescent="0.25">
      <c r="A21" s="140">
        <v>10.7</v>
      </c>
      <c r="B21" s="45" t="s">
        <v>24</v>
      </c>
      <c r="C21" s="57">
        <v>70</v>
      </c>
      <c r="D21" s="136" t="str">
        <f>IF(D20&gt;=$C$21,"V","X")</f>
        <v>X</v>
      </c>
      <c r="E21" s="137"/>
      <c r="F21" s="136" t="str">
        <f t="shared" ref="F21" si="2">IF(F20&gt;=$C$21,"V","X")</f>
        <v>X</v>
      </c>
      <c r="G21" s="137"/>
      <c r="H21" s="136" t="str">
        <f t="shared" ref="H21" si="3">IF(H20&gt;=$C$21,"V","X")</f>
        <v>X</v>
      </c>
      <c r="I21" s="137"/>
    </row>
    <row r="22" spans="1:19" ht="15.6" x14ac:dyDescent="0.25">
      <c r="A22" s="141"/>
      <c r="B22" s="66" t="s">
        <v>25</v>
      </c>
      <c r="C22" s="67">
        <v>60</v>
      </c>
      <c r="D22" s="134" t="str">
        <f>IF(D20&gt;=$C$22,"V","X")</f>
        <v>X</v>
      </c>
      <c r="E22" s="135"/>
      <c r="F22" s="134" t="str">
        <f t="shared" ref="F22" si="4">IF(F20&gt;=$C$22,"V","X")</f>
        <v>X</v>
      </c>
      <c r="G22" s="135"/>
      <c r="H22" s="134" t="str">
        <f t="shared" ref="H22" si="5">IF(H20&gt;=$C$22,"V","X")</f>
        <v>X</v>
      </c>
      <c r="I22" s="135"/>
    </row>
  </sheetData>
  <sheetProtection selectLockedCells="1" selectUnlockedCells="1"/>
  <mergeCells count="28">
    <mergeCell ref="H22:I22"/>
    <mergeCell ref="H21:I21"/>
    <mergeCell ref="D22:E22"/>
    <mergeCell ref="D21:E21"/>
    <mergeCell ref="A20:B20"/>
    <mergeCell ref="A21:A22"/>
    <mergeCell ref="F21:G21"/>
    <mergeCell ref="F20:G20"/>
    <mergeCell ref="F22:G22"/>
    <mergeCell ref="D20:E20"/>
    <mergeCell ref="H20:I20"/>
    <mergeCell ref="B5:C5"/>
    <mergeCell ref="H2:I2"/>
    <mergeCell ref="F1:G1"/>
    <mergeCell ref="F2:G2"/>
    <mergeCell ref="A1:B2"/>
    <mergeCell ref="D1:E1"/>
    <mergeCell ref="D2:E2"/>
    <mergeCell ref="H1:I1"/>
    <mergeCell ref="A8:A11"/>
    <mergeCell ref="B9:B11"/>
    <mergeCell ref="B15:B17"/>
    <mergeCell ref="B6:C6"/>
    <mergeCell ref="B7:C7"/>
    <mergeCell ref="B8:C8"/>
    <mergeCell ref="B12:C12"/>
    <mergeCell ref="A14:A17"/>
    <mergeCell ref="B14:C14"/>
  </mergeCells>
  <conditionalFormatting sqref="A5:B5 A6:A8 A14:B14 D14:E17 A13:E13 A12 D5:I12 A1:I4 A19:I22">
    <cfRule type="containsText" dxfId="25" priority="15" operator="containsText" text="V">
      <formula>NOT(ISERROR(SEARCH("V",A1)))</formula>
    </cfRule>
    <cfRule type="containsText" dxfId="24" priority="16" operator="containsText" text="X">
      <formula>NOT(ISERROR(SEARCH("X",A1)))</formula>
    </cfRule>
  </conditionalFormatting>
  <conditionalFormatting sqref="B6:B9 B12">
    <cfRule type="containsText" dxfId="23" priority="13" operator="containsText" text="V">
      <formula>NOT(ISERROR(SEARCH("V",B6)))</formula>
    </cfRule>
    <cfRule type="containsText" dxfId="22" priority="14" operator="containsText" text="X">
      <formula>NOT(ISERROR(SEARCH("X",B6)))</formula>
    </cfRule>
  </conditionalFormatting>
  <conditionalFormatting sqref="A18:C18">
    <cfRule type="containsText" dxfId="21" priority="9" operator="containsText" text="V">
      <formula>NOT(ISERROR(SEARCH("V",A18)))</formula>
    </cfRule>
    <cfRule type="containsText" dxfId="20" priority="10" operator="containsText" text="X">
      <formula>NOT(ISERROR(SEARCH("X",A18)))</formula>
    </cfRule>
  </conditionalFormatting>
  <conditionalFormatting sqref="B15">
    <cfRule type="containsText" dxfId="19" priority="7" operator="containsText" text="V">
      <formula>NOT(ISERROR(SEARCH("V",B15)))</formula>
    </cfRule>
    <cfRule type="containsText" dxfId="18" priority="8" operator="containsText" text="X">
      <formula>NOT(ISERROR(SEARCH("X",B15)))</formula>
    </cfRule>
  </conditionalFormatting>
  <conditionalFormatting sqref="F13:G17">
    <cfRule type="containsText" dxfId="17" priority="5" operator="containsText" text="V">
      <formula>NOT(ISERROR(SEARCH("V",F13)))</formula>
    </cfRule>
    <cfRule type="containsText" dxfId="16" priority="6" operator="containsText" text="X">
      <formula>NOT(ISERROR(SEARCH("X",F13)))</formula>
    </cfRule>
  </conditionalFormatting>
  <conditionalFormatting sqref="H13:I17">
    <cfRule type="containsText" dxfId="15" priority="3" operator="containsText" text="V">
      <formula>NOT(ISERROR(SEARCH("V",H13)))</formula>
    </cfRule>
    <cfRule type="containsText" dxfId="14" priority="4" operator="containsText" text="X">
      <formula>NOT(ISERROR(SEARCH("X",H13)))</formula>
    </cfRule>
  </conditionalFormatting>
  <conditionalFormatting sqref="D18:I18">
    <cfRule type="containsText" dxfId="13" priority="1" operator="containsText" text="V">
      <formula>NOT(ISERROR(SEARCH("V",D18)))</formula>
    </cfRule>
    <cfRule type="containsText" dxfId="12" priority="2" operator="containsText" text="X">
      <formula>NOT(ISERROR(SEARCH("X",D18)))</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CE272-4DF4-4038-B803-2040A809920D}">
  <dimension ref="A1:H15"/>
  <sheetViews>
    <sheetView rightToLeft="1" view="pageBreakPreview" zoomScaleNormal="90" zoomScaleSheetLayoutView="100" workbookViewId="0">
      <pane xSplit="2" ySplit="2" topLeftCell="C3" activePane="bottomRight" state="frozen"/>
      <selection pane="topRight" activeCell="C1" sqref="C1"/>
      <selection pane="bottomLeft" activeCell="A3" sqref="A3"/>
      <selection pane="bottomRight" sqref="A1:A7"/>
    </sheetView>
  </sheetViews>
  <sheetFormatPr defaultRowHeight="13.8" x14ac:dyDescent="0.25"/>
  <cols>
    <col min="1" max="1" width="49.59765625" customWidth="1"/>
    <col min="2" max="2" width="17.5" customWidth="1"/>
    <col min="3" max="8" width="22.19921875" customWidth="1"/>
  </cols>
  <sheetData>
    <row r="1" spans="1:8" ht="18.600000000000001" customHeight="1" thickBot="1" x14ac:dyDescent="0.3">
      <c r="A1" s="150" t="s">
        <v>141</v>
      </c>
      <c r="B1" s="54" t="s">
        <v>17</v>
      </c>
      <c r="C1" s="156">
        <f>איכות!D1</f>
        <v>1</v>
      </c>
      <c r="D1" s="157"/>
      <c r="E1" s="132">
        <f>איכות!F1</f>
        <v>2</v>
      </c>
      <c r="F1" s="133"/>
      <c r="G1" s="132">
        <f>איכות!H1</f>
        <v>3</v>
      </c>
      <c r="H1" s="133"/>
    </row>
    <row r="2" spans="1:8" ht="14.25" customHeight="1" x14ac:dyDescent="0.25">
      <c r="A2" s="151"/>
      <c r="B2" s="51" t="s">
        <v>18</v>
      </c>
      <c r="C2" s="145">
        <f>איכות!D2</f>
        <v>0</v>
      </c>
      <c r="D2" s="146"/>
      <c r="E2" s="126">
        <f>איכות!F2</f>
        <v>0</v>
      </c>
      <c r="F2" s="133"/>
      <c r="G2" s="132">
        <f>איכות!H2</f>
        <v>0</v>
      </c>
      <c r="H2" s="133"/>
    </row>
    <row r="3" spans="1:8" ht="14.25" customHeight="1" x14ac:dyDescent="0.25">
      <c r="A3" s="151"/>
      <c r="B3" s="51" t="s">
        <v>144</v>
      </c>
      <c r="C3" s="145"/>
      <c r="D3" s="146"/>
      <c r="E3" s="145"/>
      <c r="F3" s="146"/>
      <c r="G3" s="145"/>
      <c r="H3" s="146"/>
    </row>
    <row r="4" spans="1:8" ht="14.25" customHeight="1" x14ac:dyDescent="0.25">
      <c r="A4" s="151"/>
      <c r="B4" s="51" t="s">
        <v>145</v>
      </c>
      <c r="C4" s="145"/>
      <c r="D4" s="146"/>
      <c r="E4" s="145"/>
      <c r="F4" s="146"/>
      <c r="G4" s="145"/>
      <c r="H4" s="146"/>
    </row>
    <row r="5" spans="1:8" ht="20.399999999999999" customHeight="1" x14ac:dyDescent="0.25">
      <c r="A5" s="151"/>
      <c r="B5" s="147" t="s">
        <v>148</v>
      </c>
      <c r="C5" s="82" t="s">
        <v>146</v>
      </c>
      <c r="D5" s="83" t="s">
        <v>147</v>
      </c>
      <c r="E5" s="82" t="s">
        <v>146</v>
      </c>
      <c r="F5" s="83" t="s">
        <v>147</v>
      </c>
      <c r="G5" s="82" t="s">
        <v>146</v>
      </c>
      <c r="H5" s="83" t="s">
        <v>147</v>
      </c>
    </row>
    <row r="6" spans="1:8" ht="15.6" customHeight="1" x14ac:dyDescent="0.25">
      <c r="A6" s="151"/>
      <c r="B6" s="148"/>
      <c r="C6" s="86"/>
      <c r="D6" s="86"/>
      <c r="E6" s="86"/>
      <c r="F6" s="86"/>
      <c r="G6" s="86"/>
      <c r="H6" s="86"/>
    </row>
    <row r="7" spans="1:8" ht="18" hidden="1" customHeight="1" x14ac:dyDescent="0.25">
      <c r="A7" s="152"/>
      <c r="B7" s="149"/>
      <c r="C7" s="84" t="s">
        <v>156</v>
      </c>
      <c r="D7" s="87">
        <f>D6-C6</f>
        <v>0</v>
      </c>
      <c r="E7" s="84" t="s">
        <v>156</v>
      </c>
      <c r="F7" s="87">
        <f t="shared" ref="F7" si="0">F6-E6</f>
        <v>0</v>
      </c>
      <c r="G7" s="84" t="s">
        <v>156</v>
      </c>
      <c r="H7" s="87">
        <f t="shared" ref="H7" si="1">H6-G6</f>
        <v>0</v>
      </c>
    </row>
    <row r="8" spans="1:8" ht="81.75" customHeight="1" thickBot="1" x14ac:dyDescent="0.3">
      <c r="A8" s="38" t="s">
        <v>11</v>
      </c>
      <c r="B8" s="39" t="s">
        <v>142</v>
      </c>
      <c r="C8" s="79" t="s">
        <v>155</v>
      </c>
      <c r="D8" s="34" t="s">
        <v>20</v>
      </c>
      <c r="E8" s="79" t="s">
        <v>105</v>
      </c>
      <c r="F8" s="34" t="s">
        <v>20</v>
      </c>
      <c r="G8" s="79" t="s">
        <v>105</v>
      </c>
      <c r="H8" s="34" t="s">
        <v>20</v>
      </c>
    </row>
    <row r="9" spans="1:8" x14ac:dyDescent="0.25">
      <c r="A9" s="40" t="s">
        <v>149</v>
      </c>
      <c r="B9" s="85">
        <v>5</v>
      </c>
      <c r="C9" s="1">
        <f>IFERROR($B$9/(_xlfn.RANK.EQ(C4,$C$4:$H$4,0)),0)</f>
        <v>0</v>
      </c>
      <c r="D9" s="36" t="s">
        <v>143</v>
      </c>
      <c r="E9" s="1">
        <f>IFERROR($B$9/(_xlfn.RANK.EQ(E4,$C$4:$H$4,0)),0)</f>
        <v>0</v>
      </c>
      <c r="F9" s="36" t="s">
        <v>143</v>
      </c>
      <c r="G9" s="1">
        <f>IFERROR($B$9/(_xlfn.RANK.EQ(G4,$C$4:$H$4,0)),0)</f>
        <v>0</v>
      </c>
      <c r="H9" s="36" t="s">
        <v>143</v>
      </c>
    </row>
    <row r="10" spans="1:8" x14ac:dyDescent="0.25">
      <c r="A10" s="37" t="s">
        <v>150</v>
      </c>
      <c r="B10" s="85">
        <v>3</v>
      </c>
      <c r="C10" s="1">
        <f>IF(OR($D$7&lt;&gt;0,$F$7&lt;&gt;0,$H$7&lt;&gt;0),($B$10/(_xlfn.RANK.EQ(D7,($D$7,$F$7,$H$7),0))),0)</f>
        <v>0</v>
      </c>
      <c r="D10" s="36" t="s">
        <v>143</v>
      </c>
      <c r="E10" s="1">
        <f>IF(OR($D$7&lt;&gt;0,$F$7&lt;&gt;0,$H$7&lt;&gt;0),($B$10/(_xlfn.RANK.EQ(F7,($D$7,$F$7,$H$7),0))),0)</f>
        <v>0</v>
      </c>
      <c r="F10" s="36" t="s">
        <v>143</v>
      </c>
      <c r="G10" s="1">
        <f>IF(OR($D$7&lt;&gt;0,$F$7&lt;&gt;0,$H$7&lt;&gt;0),($B$10/(_xlfn.RANK.EQ(H7,($D$7,$F$7,$H$7),0))),0)</f>
        <v>0</v>
      </c>
      <c r="H10" s="36" t="s">
        <v>143</v>
      </c>
    </row>
    <row r="11" spans="1:8" ht="27.6" x14ac:dyDescent="0.25">
      <c r="A11" s="37" t="s">
        <v>151</v>
      </c>
      <c r="B11" s="85">
        <v>3</v>
      </c>
      <c r="C11" s="88"/>
      <c r="D11" s="36"/>
      <c r="E11" s="88"/>
      <c r="F11" s="36"/>
      <c r="G11" s="88"/>
      <c r="H11" s="36"/>
    </row>
    <row r="12" spans="1:8" x14ac:dyDescent="0.25">
      <c r="A12" s="37" t="s">
        <v>152</v>
      </c>
      <c r="B12" s="85">
        <v>5</v>
      </c>
      <c r="C12" s="88"/>
      <c r="D12" s="36"/>
      <c r="E12" s="88"/>
      <c r="F12" s="36"/>
      <c r="G12" s="88"/>
      <c r="H12" s="36"/>
    </row>
    <row r="13" spans="1:8" x14ac:dyDescent="0.25">
      <c r="A13" s="37" t="s">
        <v>153</v>
      </c>
      <c r="B13" s="85">
        <v>6</v>
      </c>
      <c r="C13" s="88"/>
      <c r="D13" s="36"/>
      <c r="E13" s="88"/>
      <c r="F13" s="36"/>
      <c r="G13" s="88"/>
      <c r="H13" s="36"/>
    </row>
    <row r="14" spans="1:8" ht="14.4" thickBot="1" x14ac:dyDescent="0.3">
      <c r="A14" s="153" t="s">
        <v>154</v>
      </c>
      <c r="B14" s="153"/>
      <c r="C14" s="154">
        <f>SUM(C9:C13)</f>
        <v>0</v>
      </c>
      <c r="D14" s="155"/>
      <c r="E14" s="154">
        <f>SUM(E9:E13)</f>
        <v>0</v>
      </c>
      <c r="F14" s="155"/>
      <c r="G14" s="154">
        <f>SUM(G9:G13)</f>
        <v>0</v>
      </c>
      <c r="H14" s="155"/>
    </row>
    <row r="15" spans="1:8" x14ac:dyDescent="0.25">
      <c r="A15" s="35"/>
      <c r="B15" s="35"/>
      <c r="C15" s="35"/>
      <c r="D15" s="35"/>
      <c r="E15" s="35"/>
      <c r="F15" s="35"/>
      <c r="G15" s="35"/>
      <c r="H15" s="35"/>
    </row>
  </sheetData>
  <mergeCells count="18">
    <mergeCell ref="G14:H14"/>
    <mergeCell ref="C1:D1"/>
    <mergeCell ref="E1:F1"/>
    <mergeCell ref="G1:H1"/>
    <mergeCell ref="C2:D2"/>
    <mergeCell ref="E2:F2"/>
    <mergeCell ref="G2:H2"/>
    <mergeCell ref="C3:D3"/>
    <mergeCell ref="B5:B7"/>
    <mergeCell ref="A1:A7"/>
    <mergeCell ref="A14:B14"/>
    <mergeCell ref="C14:D14"/>
    <mergeCell ref="E14:F14"/>
    <mergeCell ref="E3:F3"/>
    <mergeCell ref="G3:H3"/>
    <mergeCell ref="C4:D4"/>
    <mergeCell ref="E4:F4"/>
    <mergeCell ref="G4:H4"/>
  </mergeCells>
  <conditionalFormatting sqref="C1:H2 C3 C5:H7">
    <cfRule type="containsText" dxfId="11" priority="9" operator="containsText" text="V">
      <formula>NOT(ISERROR(SEARCH("V",C1)))</formula>
    </cfRule>
    <cfRule type="containsText" dxfId="10" priority="10" operator="containsText" text="X">
      <formula>NOT(ISERROR(SEARCH("X",C1)))</formula>
    </cfRule>
  </conditionalFormatting>
  <conditionalFormatting sqref="B1:B5">
    <cfRule type="containsText" dxfId="9" priority="7" operator="containsText" text="V">
      <formula>NOT(ISERROR(SEARCH("V",B1)))</formula>
    </cfRule>
    <cfRule type="containsText" dxfId="8" priority="8" operator="containsText" text="X">
      <formula>NOT(ISERROR(SEARCH("X",B1)))</formula>
    </cfRule>
  </conditionalFormatting>
  <conditionalFormatting sqref="C4">
    <cfRule type="containsText" dxfId="7" priority="1" operator="containsText" text="V">
      <formula>NOT(ISERROR(SEARCH("V",C4)))</formula>
    </cfRule>
    <cfRule type="containsText" dxfId="6" priority="2" operator="containsText" text="X">
      <formula>NOT(ISERROR(SEARCH("X",C4)))</formula>
    </cfRule>
  </conditionalFormatting>
  <conditionalFormatting sqref="E3:E4 G3:G4">
    <cfRule type="containsText" dxfId="5" priority="3" operator="containsText" text="V">
      <formula>NOT(ISERROR(SEARCH("V",E3)))</formula>
    </cfRule>
    <cfRule type="containsText" dxfId="4" priority="4" operator="containsText" text="X">
      <formula>NOT(ISERROR(SEARCH("X",E3)))</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
  <sheetViews>
    <sheetView rightToLeft="1" view="pageBreakPreview" zoomScaleNormal="90" zoomScaleSheetLayoutView="100" workbookViewId="0">
      <pane xSplit="2" ySplit="3" topLeftCell="C4" activePane="bottomRight" state="frozen"/>
      <selection pane="topRight" activeCell="C1" sqref="C1"/>
      <selection pane="bottomLeft" activeCell="A4" sqref="A4"/>
      <selection pane="bottomRight" sqref="A1:B2"/>
    </sheetView>
  </sheetViews>
  <sheetFormatPr defaultRowHeight="13.8" x14ac:dyDescent="0.25"/>
  <cols>
    <col min="1" max="1" width="56.19921875" bestFit="1" customWidth="1"/>
    <col min="2" max="2" width="6.09765625" bestFit="1" customWidth="1"/>
    <col min="3" max="8" width="22.19921875" customWidth="1"/>
  </cols>
  <sheetData>
    <row r="1" spans="1:8" ht="21.75" customHeight="1" thickBot="1" x14ac:dyDescent="0.3">
      <c r="A1" s="158" t="s">
        <v>38</v>
      </c>
      <c r="B1" s="159"/>
      <c r="C1" s="132">
        <f>איכות!D1</f>
        <v>1</v>
      </c>
      <c r="D1" s="133"/>
      <c r="E1" s="132">
        <f>איכות!F1</f>
        <v>2</v>
      </c>
      <c r="F1" s="133"/>
      <c r="G1" s="132">
        <f>איכות!H1</f>
        <v>3</v>
      </c>
      <c r="H1" s="133"/>
    </row>
    <row r="2" spans="1:8" ht="14.25" customHeight="1" x14ac:dyDescent="0.25">
      <c r="A2" s="160"/>
      <c r="B2" s="161"/>
      <c r="C2" s="132">
        <f>איכות!D2</f>
        <v>0</v>
      </c>
      <c r="D2" s="133"/>
      <c r="E2" s="132">
        <f>איכות!F2</f>
        <v>0</v>
      </c>
      <c r="F2" s="133"/>
      <c r="G2" s="132">
        <f>איכות!H2</f>
        <v>0</v>
      </c>
      <c r="H2" s="133"/>
    </row>
    <row r="3" spans="1:8" ht="81.75" customHeight="1" thickBot="1" x14ac:dyDescent="0.3">
      <c r="A3" s="38" t="s">
        <v>11</v>
      </c>
      <c r="B3" s="39" t="s">
        <v>3</v>
      </c>
      <c r="C3" s="79" t="s">
        <v>105</v>
      </c>
      <c r="D3" s="34" t="s">
        <v>20</v>
      </c>
      <c r="E3" s="79" t="s">
        <v>105</v>
      </c>
      <c r="F3" s="34" t="s">
        <v>20</v>
      </c>
      <c r="G3" s="79" t="s">
        <v>105</v>
      </c>
      <c r="H3" s="34" t="s">
        <v>20</v>
      </c>
    </row>
    <row r="4" spans="1:8" ht="41.4" x14ac:dyDescent="0.25">
      <c r="A4" s="40" t="s">
        <v>158</v>
      </c>
      <c r="B4" s="41">
        <v>0.3</v>
      </c>
      <c r="C4" s="1"/>
      <c r="D4" s="36"/>
      <c r="E4" s="1"/>
      <c r="F4" s="36"/>
      <c r="G4" s="1"/>
      <c r="H4" s="36"/>
    </row>
    <row r="5" spans="1:8" ht="27.6" x14ac:dyDescent="0.25">
      <c r="A5" s="37" t="s">
        <v>159</v>
      </c>
      <c r="B5" s="42">
        <v>0.3</v>
      </c>
      <c r="C5" s="1"/>
      <c r="D5" s="36"/>
      <c r="E5" s="1"/>
      <c r="F5" s="36"/>
      <c r="G5" s="1"/>
      <c r="H5" s="36"/>
    </row>
    <row r="6" spans="1:8" ht="27.6" x14ac:dyDescent="0.25">
      <c r="A6" s="37" t="s">
        <v>160</v>
      </c>
      <c r="B6" s="42">
        <v>0.2</v>
      </c>
      <c r="C6" s="1"/>
      <c r="D6" s="36"/>
      <c r="E6" s="1"/>
      <c r="F6" s="36"/>
      <c r="G6" s="1"/>
      <c r="H6" s="36"/>
    </row>
    <row r="7" spans="1:8" ht="27.6" x14ac:dyDescent="0.25">
      <c r="A7" s="37" t="s">
        <v>161</v>
      </c>
      <c r="B7" s="71">
        <v>0.2</v>
      </c>
      <c r="C7" s="1"/>
      <c r="D7" s="36"/>
      <c r="E7" s="1"/>
      <c r="F7" s="36"/>
      <c r="G7" s="1"/>
      <c r="H7" s="36"/>
    </row>
    <row r="8" spans="1:8" ht="14.4" thickBot="1" x14ac:dyDescent="0.3">
      <c r="A8" s="80" t="s">
        <v>39</v>
      </c>
      <c r="B8" s="71">
        <f>SUM(B4:B7)</f>
        <v>1</v>
      </c>
      <c r="C8" s="162">
        <f>SUMPRODUCT(C4:C7,$B$4:$B$7)</f>
        <v>0</v>
      </c>
      <c r="D8" s="163"/>
      <c r="E8" s="162">
        <f>SUMPRODUCT(E4:E7,$B$4:$B$7)</f>
        <v>0</v>
      </c>
      <c r="F8" s="163"/>
      <c r="G8" s="162">
        <f>SUMPRODUCT(G4:G7,$B$4:$B$7)</f>
        <v>0</v>
      </c>
      <c r="H8" s="163"/>
    </row>
    <row r="9" spans="1:8" ht="14.4" thickBot="1" x14ac:dyDescent="0.3">
      <c r="A9" s="153" t="s">
        <v>104</v>
      </c>
      <c r="B9" s="153"/>
      <c r="C9" s="154">
        <f>(C8/10)*40</f>
        <v>0</v>
      </c>
      <c r="D9" s="155"/>
      <c r="E9" s="154">
        <f>(E8/10)*40</f>
        <v>0</v>
      </c>
      <c r="F9" s="155"/>
      <c r="G9" s="154">
        <f>(G8/10)*40</f>
        <v>0</v>
      </c>
      <c r="H9" s="155"/>
    </row>
    <row r="10" spans="1:8" x14ac:dyDescent="0.25">
      <c r="A10" s="35"/>
      <c r="B10" s="35"/>
      <c r="C10" s="35"/>
      <c r="D10" s="35"/>
      <c r="E10" s="35"/>
      <c r="F10" s="35"/>
      <c r="G10" s="35"/>
      <c r="H10" s="35"/>
    </row>
  </sheetData>
  <mergeCells count="14">
    <mergeCell ref="C9:D9"/>
    <mergeCell ref="E9:F9"/>
    <mergeCell ref="G9:H9"/>
    <mergeCell ref="A1:B2"/>
    <mergeCell ref="G1:H1"/>
    <mergeCell ref="G2:H2"/>
    <mergeCell ref="C1:D1"/>
    <mergeCell ref="C2:D2"/>
    <mergeCell ref="E2:F2"/>
    <mergeCell ref="E1:F1"/>
    <mergeCell ref="C8:D8"/>
    <mergeCell ref="E8:F8"/>
    <mergeCell ref="G8:H8"/>
    <mergeCell ref="A9:B9"/>
  </mergeCells>
  <conditionalFormatting sqref="C1:H2">
    <cfRule type="containsText" dxfId="3" priority="1" operator="containsText" text="V">
      <formula>NOT(ISERROR(SEARCH("V",C1)))</formula>
    </cfRule>
    <cfRule type="containsText" dxfId="2" priority="2" operator="containsText" text="X">
      <formula>NOT(ISERROR(SEARCH("X",C1)))</formula>
    </cfRule>
  </conditionalFormatting>
  <dataValidations count="1">
    <dataValidation type="decimal" allowBlank="1" showInputMessage="1" showErrorMessage="1" sqref="C4:C7 E4:E7 G4:G7" xr:uid="{AC4370F7-702F-49CE-9D55-269B281C2896}">
      <formula1>0</formula1>
      <formula2>10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sqref="A1:A2"/>
    </sheetView>
  </sheetViews>
  <sheetFormatPr defaultColWidth="17.5" defaultRowHeight="15.6" x14ac:dyDescent="0.3"/>
  <cols>
    <col min="1" max="1" width="17.5" style="30"/>
    <col min="2" max="4" width="12.69921875" style="30" customWidth="1"/>
    <col min="5" max="16384" width="17.5" style="30"/>
  </cols>
  <sheetData>
    <row r="1" spans="1:4" x14ac:dyDescent="0.3">
      <c r="A1" s="164" t="s">
        <v>52</v>
      </c>
      <c r="B1" s="29">
        <f>'תנאי-סף'!D1</f>
        <v>1</v>
      </c>
      <c r="C1" s="29">
        <f>'תנאי-סף'!E1</f>
        <v>2</v>
      </c>
      <c r="D1" s="29">
        <f>'תנאי-סף'!F1</f>
        <v>3</v>
      </c>
    </row>
    <row r="2" spans="1:4" ht="44.25" customHeight="1" x14ac:dyDescent="0.3">
      <c r="A2" s="165"/>
      <c r="B2" s="29">
        <f>'תנאי-סף'!D2</f>
        <v>0</v>
      </c>
      <c r="C2" s="29">
        <f>'תנאי-סף'!E2</f>
        <v>0</v>
      </c>
      <c r="D2" s="29">
        <f>'תנאי-סף'!F2</f>
        <v>0</v>
      </c>
    </row>
    <row r="3" spans="1:4" x14ac:dyDescent="0.3">
      <c r="A3" s="31" t="s">
        <v>53</v>
      </c>
      <c r="B3" s="72"/>
      <c r="C3" s="72"/>
      <c r="D3" s="72"/>
    </row>
    <row r="4" spans="1:4" ht="18.75" customHeight="1" thickBot="1" x14ac:dyDescent="0.35">
      <c r="A4" s="32" t="s">
        <v>6</v>
      </c>
      <c r="B4" s="33">
        <f>((1-MAX($B$3:$D$3))/(1-B3))*100</f>
        <v>100</v>
      </c>
      <c r="C4" s="33">
        <f t="shared" ref="C4:D4" si="0">((1-MAX($B$3:$D$3))/(1-C3))*100</f>
        <v>100</v>
      </c>
      <c r="D4" s="33">
        <f t="shared" si="0"/>
        <v>100</v>
      </c>
    </row>
  </sheetData>
  <mergeCells count="1">
    <mergeCell ref="A1:A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rightToLeft="1" view="pageBreakPreview" zoomScaleNormal="100" zoomScaleSheetLayoutView="100" workbookViewId="0">
      <pane xSplit="2" ySplit="2" topLeftCell="C3" activePane="bottomRight" state="frozen"/>
      <selection pane="topRight" activeCell="C1" sqref="C1"/>
      <selection pane="bottomLeft" activeCell="A3" sqref="A3"/>
      <selection pane="bottomRight" sqref="A1:B1"/>
    </sheetView>
  </sheetViews>
  <sheetFormatPr defaultColWidth="9" defaultRowHeight="13.8" x14ac:dyDescent="0.25"/>
  <cols>
    <col min="1" max="1" width="7.5" style="2" customWidth="1"/>
    <col min="2" max="2" width="13.69921875" style="2" customWidth="1"/>
    <col min="3" max="5" width="13" style="2" bestFit="1" customWidth="1"/>
    <col min="6" max="16384" width="9" style="2"/>
  </cols>
  <sheetData>
    <row r="1" spans="1:5" x14ac:dyDescent="0.25">
      <c r="A1" s="166" t="s">
        <v>10</v>
      </c>
      <c r="B1" s="167"/>
      <c r="C1" s="5">
        <f>'תנאי-סף'!D1</f>
        <v>1</v>
      </c>
      <c r="D1" s="5">
        <f>'תנאי-סף'!E1</f>
        <v>2</v>
      </c>
      <c r="E1" s="5">
        <f>'תנאי-סף'!F1</f>
        <v>3</v>
      </c>
    </row>
    <row r="2" spans="1:5" x14ac:dyDescent="0.25">
      <c r="A2" s="3" t="s">
        <v>3</v>
      </c>
      <c r="B2" s="4" t="s">
        <v>11</v>
      </c>
      <c r="C2" s="5">
        <f>'תנאי-סף'!D2</f>
        <v>0</v>
      </c>
      <c r="D2" s="5">
        <f>'תנאי-סף'!E2</f>
        <v>0</v>
      </c>
      <c r="E2" s="5">
        <f>'תנאי-סף'!F2</f>
        <v>0</v>
      </c>
    </row>
    <row r="3" spans="1:5" ht="18.75" customHeight="1" x14ac:dyDescent="0.25">
      <c r="A3" s="10">
        <v>0.7</v>
      </c>
      <c r="B3" s="11" t="s">
        <v>7</v>
      </c>
      <c r="C3" s="6">
        <f>INDEX(איכות!$D$1:$I$20,20,MATCH(C1,איכות!$D$1:$I$1,0))</f>
        <v>0</v>
      </c>
      <c r="D3" s="6">
        <f>INDEX(איכות!$D$1:$I$20,20,MATCH(D1,איכות!$D$1:$I$1,0))</f>
        <v>0</v>
      </c>
      <c r="E3" s="6">
        <f>INDEX(איכות!$D$1:$I$20,20,MATCH(E1,איכות!$D$1:$I$1,0))</f>
        <v>0</v>
      </c>
    </row>
    <row r="4" spans="1:5" ht="19.5" customHeight="1" x14ac:dyDescent="0.25">
      <c r="A4" s="10">
        <v>0.3</v>
      </c>
      <c r="B4" s="11" t="s">
        <v>8</v>
      </c>
      <c r="C4" s="6">
        <f>IFERROR(מחיר!B4,0)</f>
        <v>100</v>
      </c>
      <c r="D4" s="6">
        <f>IFERROR(מחיר!C4,0)</f>
        <v>100</v>
      </c>
      <c r="E4" s="6">
        <f>IFERROR(מחיר!D4,0)</f>
        <v>100</v>
      </c>
    </row>
    <row r="5" spans="1:5" ht="17.25" customHeight="1" x14ac:dyDescent="0.25">
      <c r="A5" s="7">
        <f>SUM(A3:A4)</f>
        <v>1</v>
      </c>
      <c r="B5" s="8" t="s">
        <v>9</v>
      </c>
      <c r="C5" s="9">
        <f>(C3*$A3)+(C4*$A4)</f>
        <v>30</v>
      </c>
      <c r="D5" s="9">
        <f t="shared" ref="D5:E5" si="0">(D3*$A3)+(D4*$A4)</f>
        <v>30</v>
      </c>
      <c r="E5" s="9">
        <f t="shared" si="0"/>
        <v>30</v>
      </c>
    </row>
    <row r="6" spans="1:5" ht="15.6" x14ac:dyDescent="0.25">
      <c r="A6" s="168" t="s">
        <v>37</v>
      </c>
      <c r="B6" s="169"/>
      <c r="C6" s="59">
        <f>_xlfn.RANK.EQ(C5,$C$5:$E$5,0)</f>
        <v>1</v>
      </c>
      <c r="D6" s="59">
        <f>_xlfn.RANK.EQ(D5,$C$5:$E$5,0)</f>
        <v>1</v>
      </c>
      <c r="E6" s="59">
        <f>_xlfn.RANK.EQ(E5,$C$5:$E$5,0)</f>
        <v>1</v>
      </c>
    </row>
    <row r="7" spans="1:5" x14ac:dyDescent="0.25">
      <c r="A7" s="170" t="s">
        <v>42</v>
      </c>
      <c r="B7" s="170"/>
      <c r="C7" s="65">
        <f>'תנאי-סף'!D39</f>
        <v>0</v>
      </c>
      <c r="D7" s="65">
        <f>'תנאי-סף'!E39</f>
        <v>0</v>
      </c>
      <c r="E7" s="65">
        <f>'תנאי-סף'!F39</f>
        <v>0</v>
      </c>
    </row>
  </sheetData>
  <mergeCells count="3">
    <mergeCell ref="A1:B1"/>
    <mergeCell ref="A6:B6"/>
    <mergeCell ref="A7:B7"/>
  </mergeCells>
  <conditionalFormatting sqref="C7:E7">
    <cfRule type="containsText" dxfId="1" priority="1" operator="containsText" text="V">
      <formula>NOT(ISERROR(SEARCH("V",C7)))</formula>
    </cfRule>
    <cfRule type="containsText" dxfId="0" priority="2" operator="containsText" text="X">
      <formula>NOT(ISERROR(SEARCH("X",C7)))</formula>
    </cfRule>
  </conditionalFormatting>
  <conditionalFormatting sqref="C6:E6">
    <cfRule type="colorScale" priority="8">
      <colorScale>
        <cfvo type="min"/>
        <cfvo type="max"/>
        <color theme="6" tint="0.59999389629810485"/>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7</vt:i4>
      </vt:variant>
    </vt:vector>
  </HeadingPairs>
  <TitlesOfParts>
    <vt:vector size="13" baseType="lpstr">
      <vt:lpstr>תנאי-סף</vt:lpstr>
      <vt:lpstr>איכות</vt:lpstr>
      <vt:lpstr>הערכת פרויקט</vt:lpstr>
      <vt:lpstr>ריאיון</vt:lpstr>
      <vt:lpstr>מחיר</vt:lpstr>
      <vt:lpstr>סיכום</vt:lpstr>
      <vt:lpstr>'תנאי-סף'!_Ref295727242</vt:lpstr>
      <vt:lpstr>איכות!WPrint_Area_W</vt:lpstr>
      <vt:lpstr>'הערכת פרויקט'!WPrint_Area_W</vt:lpstr>
      <vt:lpstr>מחיר!WPrint_Area_W</vt:lpstr>
      <vt:lpstr>סיכום!WPrint_Area_W</vt:lpstr>
      <vt:lpstr>ריאיון!WPrint_Area_W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Yerel Nimni-Avni</cp:lastModifiedBy>
  <dcterms:created xsi:type="dcterms:W3CDTF">2012-09-13T08:40:43Z</dcterms:created>
  <dcterms:modified xsi:type="dcterms:W3CDTF">2021-07-08T08:42:49Z</dcterms:modified>
</cp:coreProperties>
</file>